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6270" activeTab="0"/>
  </bookViews>
  <sheets>
    <sheet name="Toelichting Vragenlijsten" sheetId="1" r:id="rId1"/>
    <sheet name="Contactgegevens en opmerkingen" sheetId="2" r:id="rId2"/>
    <sheet name="Productie elektriciteit" sheetId="3" r:id="rId3"/>
    <sheet name="Energiebalans" sheetId="4" r:id="rId4"/>
  </sheets>
  <definedNames>
    <definedName name="_xlfn.COUNTIFS" hidden="1">#NAME?</definedName>
    <definedName name="_xlnm.Print_Area" localSheetId="2">'Productie elektriciteit'!$A$1:$Z$38</definedName>
  </definedNames>
  <calcPr fullCalcOnLoad="1"/>
</workbook>
</file>

<file path=xl/sharedStrings.xml><?xml version="1.0" encoding="utf-8"?>
<sst xmlns="http://schemas.openxmlformats.org/spreadsheetml/2006/main" count="360" uniqueCount="287">
  <si>
    <t>Jaar</t>
  </si>
  <si>
    <t>GJ</t>
  </si>
  <si>
    <t>MWh</t>
  </si>
  <si>
    <t>%</t>
  </si>
  <si>
    <t>Vaste gegevens</t>
  </si>
  <si>
    <t>Productiegegevens</t>
  </si>
  <si>
    <t>Ingevuld door</t>
  </si>
  <si>
    <t>Naam</t>
  </si>
  <si>
    <t>Telefoon (facultatief)</t>
  </si>
  <si>
    <t>E-mailadres bedrijf (facultatief)</t>
  </si>
  <si>
    <t>Opmerkingen</t>
  </si>
  <si>
    <t>Gasturbine</t>
  </si>
  <si>
    <t>Jaar in bedrijfstelling</t>
  </si>
  <si>
    <t>Energiedragers</t>
  </si>
  <si>
    <r>
      <t>1 000 m</t>
    </r>
    <r>
      <rPr>
        <b/>
        <vertAlign val="superscript"/>
        <sz val="8"/>
        <rFont val="Arial"/>
        <family val="2"/>
      </rPr>
      <t xml:space="preserve">3 </t>
    </r>
  </si>
  <si>
    <t>Bruinkool</t>
  </si>
  <si>
    <t>Cokesovengas</t>
  </si>
  <si>
    <t>Hoogovengas</t>
  </si>
  <si>
    <t>LPG, propaan, butaan</t>
  </si>
  <si>
    <t>Petroleum</t>
  </si>
  <si>
    <t>Petroleumcokes</t>
  </si>
  <si>
    <t xml:space="preserve">Aardgas </t>
  </si>
  <si>
    <t>Fermentatiegas / Biogas</t>
  </si>
  <si>
    <t>Stoom</t>
  </si>
  <si>
    <t>Soort installatie</t>
  </si>
  <si>
    <t>Aftap condensatie stoomturbine</t>
  </si>
  <si>
    <t>Aftap tegendruk stoomturbine</t>
  </si>
  <si>
    <t>Tegendruk stoomturbine</t>
  </si>
  <si>
    <t>Expansieturbine</t>
  </si>
  <si>
    <t>Gasmotor</t>
  </si>
  <si>
    <t>Dual fuel motor</t>
  </si>
  <si>
    <t>Diesel- en oliemotor</t>
  </si>
  <si>
    <t>Overige aggregaat</t>
  </si>
  <si>
    <t>Naam/Locatie</t>
  </si>
  <si>
    <t>Productie van Stoom</t>
  </si>
  <si>
    <t>Productie van Warm Water</t>
  </si>
  <si>
    <t>Aflevering van elektriciteit aan het openbaar net</t>
  </si>
  <si>
    <t>Soort aandrijvende machine</t>
  </si>
  <si>
    <t>Capaciteit van productie van stoom en/of warm water</t>
  </si>
  <si>
    <t>Bedrijfsuren elektrisch</t>
  </si>
  <si>
    <t>Volgnr v.d. installatie</t>
  </si>
  <si>
    <t>EAN-code terugleverende aansluiting</t>
  </si>
  <si>
    <t>Selecteer jaar in bedrijfsstelling en  soort aandrijvende machine door keuzemenu in cel te gebruiken</t>
  </si>
  <si>
    <t>Aansluitingsspanning van afgeleverde elektriciteit</t>
  </si>
  <si>
    <t>Finaal verbruik</t>
  </si>
  <si>
    <t>Code</t>
  </si>
  <si>
    <t>Eenheid</t>
  </si>
  <si>
    <t>Onderste</t>
  </si>
  <si>
    <t>Winning</t>
  </si>
  <si>
    <t>Eind-</t>
  </si>
  <si>
    <t>verbran-</t>
  </si>
  <si>
    <t>voorraad</t>
  </si>
  <si>
    <t>elektriciteit,</t>
  </si>
  <si>
    <t>dings-</t>
  </si>
  <si>
    <t>stoom en/of</t>
  </si>
  <si>
    <t>waarde in</t>
  </si>
  <si>
    <t>warm water</t>
  </si>
  <si>
    <t>via WKK</t>
  </si>
  <si>
    <t>verbruik</t>
  </si>
  <si>
    <t>per eenheid</t>
  </si>
  <si>
    <t>1000 kg</t>
  </si>
  <si>
    <t>1000 ltr</t>
  </si>
  <si>
    <t xml:space="preserve">Elektriciteit </t>
  </si>
  <si>
    <t>1000 kWh</t>
  </si>
  <si>
    <r>
      <t>Warm water</t>
    </r>
    <r>
      <rPr>
        <vertAlign val="superscript"/>
        <sz val="10"/>
        <rFont val="Arial"/>
        <family val="2"/>
      </rPr>
      <t xml:space="preserve"> </t>
    </r>
  </si>
  <si>
    <t xml:space="preserve">Overig afval (niet biogeen) </t>
  </si>
  <si>
    <t>Vaste biomassa</t>
  </si>
  <si>
    <t>Vloeibare biomassa</t>
  </si>
  <si>
    <t>Aanvoer van derden</t>
  </si>
  <si>
    <t>Elektriciteit,</t>
  </si>
  <si>
    <t>via</t>
  </si>
  <si>
    <t>netbeheerder</t>
  </si>
  <si>
    <t>rechtstreeks</t>
  </si>
  <si>
    <t xml:space="preserve">andere </t>
  </si>
  <si>
    <t>bedrijven</t>
  </si>
  <si>
    <t>Overige</t>
  </si>
  <si>
    <t>Aflevering aan derden</t>
  </si>
  <si>
    <t>aan</t>
  </si>
  <si>
    <t>warmteketels</t>
  </si>
  <si>
    <t>Inzet voor</t>
  </si>
  <si>
    <t>In te vullen indien van toepassing</t>
  </si>
  <si>
    <t>Niet in te vullen</t>
  </si>
  <si>
    <t>Eigen verbruik</t>
  </si>
  <si>
    <t>van</t>
  </si>
  <si>
    <t>elektriciteit</t>
  </si>
  <si>
    <t>voor</t>
  </si>
  <si>
    <t>elektriciteits-</t>
  </si>
  <si>
    <t>productie</t>
  </si>
  <si>
    <t>stoom en</t>
  </si>
  <si>
    <t>uit</t>
  </si>
  <si>
    <t>Elektriciteitsproductie en WKK</t>
  </si>
  <si>
    <t>productie van</t>
  </si>
  <si>
    <t>Productie van</t>
  </si>
  <si>
    <t>Begin-</t>
  </si>
  <si>
    <t>Overige olieproducten</t>
  </si>
  <si>
    <t>Aardgas  (in standaard verbrandingswaarde 31,65 GJ/1000m3)</t>
  </si>
  <si>
    <t>Ketelkool</t>
  </si>
  <si>
    <t>Cokeskool</t>
  </si>
  <si>
    <t>Anthraciet</t>
  </si>
  <si>
    <t>Andere herwonnen gassen</t>
  </si>
  <si>
    <t>Raffinaderijgas (restgas uit olie)</t>
  </si>
  <si>
    <t>Warmteketels voor afgeleverde warmte</t>
  </si>
  <si>
    <t>Energetisch</t>
  </si>
  <si>
    <t>Niet-</t>
  </si>
  <si>
    <t>kWe</t>
  </si>
  <si>
    <t>Zonnepanelen</t>
  </si>
  <si>
    <t>Cokesovencokes</t>
  </si>
  <si>
    <t>Steenkoolteer</t>
  </si>
  <si>
    <t>Diesel</t>
  </si>
  <si>
    <t>Voor 1966</t>
  </si>
  <si>
    <t>STEG-installatie</t>
  </si>
  <si>
    <t>In het vakje verschijnt een pijltje waarmee een keuzemenu wordt geactiveerd, waarmee het jaar kan worden geselecteerd.</t>
  </si>
  <si>
    <t>Inzet energiedragers</t>
  </si>
  <si>
    <t>elektriciteitsproductie, die bij uw bedrijf of instelling geplaatst zijn en/of door uw bedrijf of instelling worden geëxploiteerd.</t>
  </si>
  <si>
    <t>Enkele (energie)bedrijven hebben meer installaties dan op dit formulier kunnen worden vermeld.</t>
  </si>
  <si>
    <t>In dat geval kunnen de relevante gegevens in een aparte bijlage worden opgeven. Voor overleg hierover kunt u zicht wenden tot: lwng@cbs.nl</t>
  </si>
  <si>
    <t>1000 m3ae</t>
  </si>
  <si>
    <t>Legenda</t>
  </si>
  <si>
    <t>Ketelkool (1000 kg)</t>
  </si>
  <si>
    <t>Cokeskool (1000 kg)</t>
  </si>
  <si>
    <t>Cokesovengas (1000 m3ae)</t>
  </si>
  <si>
    <t>Hoogovengas (1000 m3ae)</t>
  </si>
  <si>
    <t>Raffinaderijgas (restgas uit olie) (1000 kg)</t>
  </si>
  <si>
    <t>Andere herwonnen gassen (1000 kg)</t>
  </si>
  <si>
    <t>LPG, propaan, butaan (1000 kg)</t>
  </si>
  <si>
    <t>Petroleum (1000 ltr)</t>
  </si>
  <si>
    <t>Overige olieproducten (1000 kg)</t>
  </si>
  <si>
    <t>Petroleumcokes (1000 kg)</t>
  </si>
  <si>
    <t>Stoom (GJ)</t>
  </si>
  <si>
    <t>Warm water  (GJ)</t>
  </si>
  <si>
    <t>Fermentatiegas / Biogas (GJ)</t>
  </si>
  <si>
    <t>Overig afval (niet biogeen)  (GJ)</t>
  </si>
  <si>
    <t>Vaste biomassa (GJ)</t>
  </si>
  <si>
    <t>Vloeibare biomassa (1000 kg)</t>
  </si>
  <si>
    <t xml:space="preserve">Selecteer hieronder de ingezette energiedragers door keuzemenu in cel te gebruiken. </t>
  </si>
  <si>
    <t>Opbouw vragenlijst</t>
  </si>
  <si>
    <t xml:space="preserve">Het finaal verbruik van energiedragers als grondstof of een andere niet-energetische toepassing moet worden </t>
  </si>
  <si>
    <t>Ook voorraden die in eigendom zijn maar elders zijn opgeslagen moeten op deze vragenlijst worden vermeld.</t>
  </si>
  <si>
    <t>Aardgas</t>
  </si>
  <si>
    <t>onder deze post maar onder biomassa.</t>
  </si>
  <si>
    <t xml:space="preserve">Bij deelname aan het groencertificatensysteem van Certiq dient de hier opgegeven hoeveelheid biomassa </t>
  </si>
  <si>
    <t>consistent te zijn met de opgegeven hoeveelheid verstrekt aan Certiq.</t>
  </si>
  <si>
    <t>wordt verbruikt. Elektriciteit wordt energetisch verbruikt als warmte, licht of als krachtbron.</t>
  </si>
  <si>
    <t>Kool en koolproducten</t>
  </si>
  <si>
    <t>Olieproducten</t>
  </si>
  <si>
    <t>Elektriciteit en warmte</t>
  </si>
  <si>
    <t>Zware stookolie (&lt;= 1% zwavel)</t>
  </si>
  <si>
    <t>Elektrisch vermogen</t>
  </si>
  <si>
    <t>Eigen</t>
  </si>
  <si>
    <t>Statistisch</t>
  </si>
  <si>
    <t>verschil</t>
  </si>
  <si>
    <t>gebruik</t>
  </si>
  <si>
    <t>CBS-code installatie</t>
  </si>
  <si>
    <t>Gigajoule</t>
  </si>
  <si>
    <t>kWth</t>
  </si>
  <si>
    <t>Productie elektriciteit en warmte</t>
  </si>
  <si>
    <t>Energiebalans</t>
  </si>
  <si>
    <t xml:space="preserve">Derden zijn andere ondernemingen of instellingen. Deze derden kunnen fysiek wel op hetzelfde terrein liggen. </t>
  </si>
  <si>
    <t>Bruto productie van Elektriciteit</t>
  </si>
  <si>
    <t>Totaal rendement</t>
  </si>
  <si>
    <t>Standaard</t>
  </si>
  <si>
    <t>van standaard</t>
  </si>
  <si>
    <t>verbrandingswaarde</t>
  </si>
  <si>
    <t xml:space="preserve">indien deze afwijkt </t>
  </si>
  <si>
    <t>Overige brandstoffen</t>
  </si>
  <si>
    <t>Installatie uit gebruik?</t>
  </si>
  <si>
    <t>Datum</t>
  </si>
  <si>
    <t>Hieronder volgt een toelichting per tabblad.</t>
  </si>
  <si>
    <t>gelijktijdige elektriciteitsproductie) dient als finaal verbruik te worden ingevuld als de geproduceerde warmte zelf verbruikt wordt.</t>
  </si>
  <si>
    <t xml:space="preserve">Het verbruik van energiedragers uitsluitend voor de productie van stoom en/of warm water in warmteketels (dus zonder </t>
  </si>
  <si>
    <t xml:space="preserve">Als de geproduceerde stoom en/of warm water wordt afgeleverd c.q. verkocht aan derden dan moet de voor </t>
  </si>
  <si>
    <t>deze productie verbruikte energiedragers te worden opgegeven als inzet bij warmteketels.</t>
  </si>
  <si>
    <t>De afgeleverde productie van stoom en/of warm water wordt in dat geval gerapporteerd onder productie uit warmteketels.</t>
  </si>
  <si>
    <t xml:space="preserve">verbruik van hoogcalorisch aardgas moeten de aardgasgegevens dus worden omgerekend naar het Groningen </t>
  </si>
  <si>
    <t>Hernieuwbare Brandstoffen</t>
  </si>
  <si>
    <t>Biogeen afval en de biogene fractie van mengstromen (op energiebasis) valt onder biomassa.</t>
  </si>
  <si>
    <t>Onder deze post valt onder andere niet-biogeen afval dat wordt verbrand in installaties anders dan afvalverbrandingsinstallaties (AVI’s).</t>
  </si>
  <si>
    <t>Verbrandingswaarde</t>
  </si>
  <si>
    <t>Als de verbrandigswaarde van de door u verbruikte energiedrager(s) afwijkt van de standaard onderste verbrandingswaarde</t>
  </si>
  <si>
    <t>dan geeft u de eigen onderste verbrandingswaarde op in de kolom daarnaast.</t>
  </si>
  <si>
    <t xml:space="preserve">In de betreffende kolommen moet de aanvoer respectievelijk aflevering van energiedragers van </t>
  </si>
  <si>
    <t>en/of naar derden worden ingevuld.</t>
  </si>
  <si>
    <t>hiervoor heeft het CBS al voldoende informatiebronnen. Productie van elektriciteit uit zonnepanelen dient WEL te worden opgegeven.</t>
  </si>
  <si>
    <t>van de warmtekrachtinstallatie. Bij een warmtekracht-installatie wordt met productie bedoeld: de hoeveelheid elektriciteit, stoom en/of warm water</t>
  </si>
  <si>
    <t>geproduceerde stoom voor de stoomturbine.</t>
  </si>
  <si>
    <t xml:space="preserve">die door de warmtekracht-installatie aan de rest van het bedrijf en/of aan derden wordt afgegeven. Dus niet de in de warmtekracht-installatie </t>
  </si>
  <si>
    <t xml:space="preserve">het totale aanbod en het totale verbruik berekend. Indien aanbod en verbruik niet aan elkaar gelijk zijn zit er een fout in de </t>
  </si>
  <si>
    <t>ingevulde gegevens. Deze dient u vervolgens te corrigeren.</t>
  </si>
  <si>
    <t>Een verschil van maximaal 2 is acceptabel. Dit kan namelijk optreden door optellen van afgeronde cijfers en wordt dan</t>
  </si>
  <si>
    <t>geschaard onder statistisch verschil.</t>
  </si>
  <si>
    <t>verbranding van brandstoffen en winning van warmte die niet verkocht wordt of ingezet voor elektriciteitsproductie moet niet worden meegenomen.</t>
  </si>
  <si>
    <t xml:space="preserve">Stoom en warm water geproduceerd uit chemische processen dienen onder Winning te worden opgegeven. Hergebruik van warmte uit </t>
  </si>
  <si>
    <t>Bijvoorbeeld een Joint-Venture die als zelfstandige juridische eenheid stoom aflevert aan de industrie op hetzelfde industrieterrein.</t>
  </si>
  <si>
    <t>Steenkoolteer (1000 kg)</t>
  </si>
  <si>
    <t>Diesel (1000 ltr)</t>
  </si>
  <si>
    <t>Zware stookolie (&lt;= 1% zwavel) (1000 kg)</t>
  </si>
  <si>
    <t>dienen niet op dit formulier te worden vermeld.</t>
  </si>
  <si>
    <t xml:space="preserve">Noodstroominstallaties en turbines voor het aandrijven van andere apparaten dan generatoren (bijv. pompen en compressoren) </t>
  </si>
  <si>
    <t xml:space="preserve">Aardgasgegevens opgeven in 1000 m3 meet een stookwaarde Groningen equivalent (1000 m3ae). Bij rechtstreekse aanvoer en </t>
  </si>
  <si>
    <r>
      <rPr>
        <b/>
        <sz val="10"/>
        <rFont val="Arial"/>
        <family val="2"/>
      </rPr>
      <t xml:space="preserve">2. Naam/locatie: </t>
    </r>
    <r>
      <rPr>
        <sz val="10"/>
        <rFont val="Arial"/>
        <family val="2"/>
      </rPr>
      <t xml:space="preserve">Vult u a.u.b. een duidelijke korte omschrijving van de bedrijfseenheid en/of locatie in. </t>
    </r>
  </si>
  <si>
    <t xml:space="preserve">NB: Productie van elektriciteit uit windturbines en waterkrachtcentrales dient NIET opgegeven te worden op dit formulier, </t>
  </si>
  <si>
    <t xml:space="preserve">uitsluitend het KVA-vermogen bekend is, dit gegeven dan eerst vermenigvuldigen met de belastingfactor (cos φ), </t>
  </si>
  <si>
    <t>welke zonodig op 0,90 is te stellen.</t>
  </si>
  <si>
    <t>Met dit Tabblad geeft u de fysieke energiebalans van uw onderneming of instelling op.</t>
  </si>
  <si>
    <t>Jaar in bedrijf-stelling</t>
  </si>
  <si>
    <r>
      <rPr>
        <b/>
        <sz val="10"/>
        <rFont val="Arial"/>
        <family val="2"/>
      </rPr>
      <t xml:space="preserve">5. Jaar van in bedrijfstelling: </t>
    </r>
    <r>
      <rPr>
        <sz val="10"/>
        <rFont val="Arial"/>
        <family val="2"/>
      </rPr>
      <t>Het jaar waarin de betreffende installatie in gebruik is genomen.</t>
    </r>
  </si>
  <si>
    <r>
      <rPr>
        <b/>
        <sz val="10"/>
        <rFont val="Arial"/>
        <family val="2"/>
      </rPr>
      <t>6. Soort aandrijvende machine: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In het vakje verschijnt een pijltje waarmee een keuzemenu wordt geactiveerd, waarmee de soort aandrijvende machine kan worden geselecteerd: Stoomturbine (Aftap condensatie, Aftap tegendruk, Tegendruk), Gasturbine, STEG, Gasmotor, Dual fuel motor, Diesel- en oliemotor, Expansieturbine, Overige aggregaat, Zonnepanelen.</t>
    </r>
  </si>
  <si>
    <r>
      <rPr>
        <b/>
        <sz val="10"/>
        <rFont val="Arial"/>
        <family val="2"/>
      </rPr>
      <t xml:space="preserve">7. Elektrisch vermogen (kW): </t>
    </r>
    <r>
      <rPr>
        <sz val="10"/>
        <rFont val="Arial"/>
        <family val="2"/>
      </rPr>
      <t xml:space="preserve">Het maximum continu vermogen uitgedrukt in kilowatt (kW). Indien bij draaistroom aggregaten </t>
    </r>
  </si>
  <si>
    <r>
      <rPr>
        <b/>
        <sz val="10"/>
        <rFont val="Arial"/>
        <family val="2"/>
      </rPr>
      <t>8. Capaciteit van de stoom en/of warm water productie (kW):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Capaciteit van de maximaal af te leveren hoeveelheid stoom en/of warm water</t>
    </r>
  </si>
  <si>
    <t>9. Aardgas</t>
  </si>
  <si>
    <t>Selecteer ingezette energiedrager</t>
  </si>
  <si>
    <r>
      <rPr>
        <b/>
        <sz val="10"/>
        <rFont val="Arial"/>
        <family val="2"/>
      </rPr>
      <t>10-17 Energiedragers anders dan aardgas:</t>
    </r>
    <r>
      <rPr>
        <sz val="10"/>
        <rFont val="Arial"/>
        <family val="2"/>
      </rPr>
      <t xml:space="preserve"> De inzet van andere energiedragers kunt u in de kolommen K t/m R selecteren door op rij 4 </t>
    </r>
  </si>
  <si>
    <t xml:space="preserve">het betreffende vakje te selecteren, waarna een pijltje verschijnt waarmee een keuzemenu wordt geactiveerd, waarmee de energiedrager </t>
  </si>
  <si>
    <t>kan worden geselecteerd. De eenheid waarin gerapporteerd moet worden, wordt bij de betreffende energiedrager aangegeven.</t>
  </si>
  <si>
    <r>
      <rPr>
        <b/>
        <sz val="10"/>
        <rFont val="Arial"/>
        <family val="2"/>
      </rPr>
      <t>19. Bruto productie elektriciteit (MWh):</t>
    </r>
    <r>
      <rPr>
        <sz val="10"/>
        <rFont val="Arial"/>
        <family val="2"/>
      </rPr>
      <t xml:space="preserve"> De totale productie van elektriciteit door de elektriciteitsproductie-eenheid.</t>
    </r>
  </si>
  <si>
    <r>
      <rPr>
        <b/>
        <sz val="10"/>
        <rFont val="Arial"/>
        <family val="2"/>
      </rPr>
      <t>20. Aflevering van elektriciteit aan het openbaar net (MWh):</t>
    </r>
    <r>
      <rPr>
        <sz val="10"/>
        <rFont val="Arial"/>
        <family val="2"/>
      </rPr>
      <t xml:space="preserve"> het deel van de hoeveelheid geproduceerde elektriciteit welke </t>
    </r>
  </si>
  <si>
    <t xml:space="preserve">aan het openbare elektriciteitsnet is (terug)geleverd. Indien de aflevering van elektriciteit aan het openbare net niet per installatie ingevuld kan </t>
  </si>
  <si>
    <t>worden, kunt u het totaal opgeven op de totaalregel onder aan het formulier.</t>
  </si>
  <si>
    <r>
      <rPr>
        <b/>
        <sz val="10"/>
        <rFont val="Arial"/>
        <family val="2"/>
      </rPr>
      <t xml:space="preserve">21. Productie van stoom (GJ): </t>
    </r>
    <r>
      <rPr>
        <sz val="10"/>
        <rFont val="Arial"/>
        <family val="2"/>
      </rPr>
      <t>De totale productie van stoom voor nuttig gebruik.</t>
    </r>
  </si>
  <si>
    <r>
      <rPr>
        <b/>
        <sz val="10"/>
        <rFont val="Arial"/>
        <family val="2"/>
      </rPr>
      <t>22. Productie van warm water (GJ)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De totale productie van warm water voor nuttig gebruik.</t>
    </r>
  </si>
  <si>
    <t>Installaties die gedurende het jaar uit gebruik zijn genomen</t>
  </si>
  <si>
    <t>De volgende energiedragers kunnen worden geselecteerd:</t>
  </si>
  <si>
    <t xml:space="preserve">Ketelkool (1000 kg), Cokeskool (1000 kg), Anthraciet (1000 kg), Bruinkool (1000 kg), Cokesovencokes (1000 kg), Cokesovengas (1000 m3ae), </t>
  </si>
  <si>
    <t xml:space="preserve">Hoogovengas (1000 m3ae), Steenkoolteer (1000 kg), Raffinaderijgas (restgas uit olie) (1000 kg), LPG, propaan, butaan (1000 kg), </t>
  </si>
  <si>
    <t xml:space="preserve">Petroleum (1000 ltr), Diesel (1000 ltr), Zware stookolie (&lt;= 1% zwavel) (1000 kg), Petroleumcokes (1000 kg), Overige olieproducten (1000 kg), </t>
  </si>
  <si>
    <t xml:space="preserve">Fermentatiegas / Biogas (GJ), Vaste biomassa (GJ), Vloeibare biomassa (1000 kg), Andere herwonnen gassen (1000 kg), </t>
  </si>
  <si>
    <t>NB Hernieuwbare brandstoffen</t>
  </si>
  <si>
    <t>NB Overig afval (niet biogeen)</t>
  </si>
  <si>
    <r>
      <t xml:space="preserve">Biogeen afval valt </t>
    </r>
    <r>
      <rPr>
        <b/>
        <i/>
        <u val="single"/>
        <sz val="10"/>
        <rFont val="Arial"/>
        <family val="2"/>
      </rPr>
      <t xml:space="preserve">NIET </t>
    </r>
    <r>
      <rPr>
        <i/>
        <sz val="10"/>
        <rFont val="Arial"/>
        <family val="2"/>
      </rPr>
      <t xml:space="preserve">onder deze post, maar onder biomassa. Ook de biogene fractie van mengstromen (op energiebasis) valt </t>
    </r>
    <r>
      <rPr>
        <b/>
        <i/>
        <u val="single"/>
        <sz val="10"/>
        <rFont val="Arial"/>
        <family val="2"/>
      </rPr>
      <t>NIET</t>
    </r>
    <r>
      <rPr>
        <i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</si>
  <si>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4. Aansluitingsspanning van afgeleverde elektriciteit:</t>
    </r>
    <r>
      <rPr>
        <sz val="10"/>
        <rFont val="Arial"/>
        <family val="2"/>
      </rPr>
      <t xml:space="preserve"> spanningsniveau van het net waarop de elektriciteit geleverd wordt.</t>
    </r>
  </si>
  <si>
    <r>
      <rPr>
        <b/>
        <sz val="10"/>
        <rFont val="Arial"/>
        <family val="2"/>
      </rPr>
      <t>26. Installatie uit bedrijf:</t>
    </r>
    <r>
      <rPr>
        <sz val="10"/>
        <rFont val="Arial"/>
        <family val="2"/>
      </rPr>
      <t xml:space="preserve"> indien een installatie in het betreffende kalenderjaar definitief uit gebruik is genomen, kunt u dit vermelden in kolom AA met de datum van uitgebruikname</t>
    </r>
  </si>
  <si>
    <t>Controleregels</t>
  </si>
  <si>
    <t>Installatiegegevens</t>
  </si>
  <si>
    <t>Controles</t>
  </si>
  <si>
    <t>Productiemiddelen elektriciteit, 2018</t>
  </si>
  <si>
    <t>Energiebalans, 2018</t>
  </si>
  <si>
    <t>Antraciet (1000 kg)</t>
  </si>
  <si>
    <t>1</t>
  </si>
  <si>
    <t>Wordt overgenomen uit deel Productie elektriciteit</t>
  </si>
  <si>
    <t>Productie elektriciteit</t>
  </si>
  <si>
    <r>
      <t xml:space="preserve">Op het formulier </t>
    </r>
    <r>
      <rPr>
        <b/>
        <sz val="10"/>
        <rFont val="Arial"/>
        <family val="2"/>
      </rPr>
      <t>Productie Elektriciteit</t>
    </r>
    <r>
      <rPr>
        <sz val="10"/>
        <rFont val="Arial"/>
        <family val="2"/>
      </rPr>
      <t xml:space="preserve"> dienen de gegevens vermeld te worden van alle installaties, bestemd voor</t>
    </r>
  </si>
  <si>
    <t>Energetische waarde</t>
  </si>
  <si>
    <t>Totaal inzet</t>
  </si>
  <si>
    <t>Totaal productie</t>
  </si>
  <si>
    <t>De vragenlijst is een vernieuwd ten opzichte van wat u gewend was. Voorheen ontving u ieder maand of kwartaal een vragenlijst betreffende</t>
  </si>
  <si>
    <t>uw elektriciteits- en energiebalans, waarna u over het gehele rapportagejaar apart een vragenlijst kreeg waarin u de gegevens over</t>
  </si>
  <si>
    <t>uw elektriciteitsproducerende installaties diende op te geven.</t>
  </si>
  <si>
    <t>Vanaf dit jaar ontvangt u slechts nog één keer per jaar een vragenlijst. De genoemde vragenlijsten zijn daartoe gecombineerd: één tabblad</t>
  </si>
  <si>
    <t xml:space="preserve">waarin u de jaargegevens opgeeft van uw elektriciteitsproducerende installaties en één tabblad waarin u uw jaargegevens opgeeft </t>
  </si>
  <si>
    <t>betreffende uw energiebalans.</t>
  </si>
  <si>
    <t>De totalen worden automatisch uitgerekend en ingevuld. Tevens worden de ingevulde gegevens automatisch in het tabblad “Energiebalans”</t>
  </si>
  <si>
    <t>overgenomen.</t>
  </si>
  <si>
    <t>Het formulier bevat een aantal controles op veel voorkomende fouten. Deze worden zichtbaar onder of in de kolommen rechts van de invulmatrix.</t>
  </si>
  <si>
    <t>Linksboven de invulmatrix wordt aangegeven of er geen of nog wel fouten worden gedetecteerd.</t>
  </si>
  <si>
    <t>equivalent: 31,65 GJ per 1000 m3. Dit geldt ook voor Cokesovengas en Hoogovengas.</t>
  </si>
  <si>
    <t>Overig afval (niet biogeen)  (GJ), Stoom (GJ), Warm water  (GJ).</t>
  </si>
  <si>
    <t>De ingezette energiedragers worden automatisch overgenomen op het tabblad Energiebalans. Daar kunt u de onderste verbrandingswaarde</t>
  </si>
  <si>
    <t>invullen indien deze afwijkt van de daar vermelde standaard verbrandingswaarde.</t>
  </si>
  <si>
    <t>3. Eenheid</t>
  </si>
  <si>
    <t>2. Energiedragers</t>
  </si>
  <si>
    <t>De energiedragers waarover gerapporteerd dient te worden, indien aangeboden of verbruikt door uw bedrijf of instelling.</t>
  </si>
  <si>
    <t>Per energiedrager wordt hier de eenheid weergegevens waarin de de gegevens gerapporteerd dienen te worden.</t>
  </si>
  <si>
    <t>4-5. Verbrandingswaarde</t>
  </si>
  <si>
    <t xml:space="preserve">ingevuld. </t>
  </si>
  <si>
    <t xml:space="preserve">In kolom 4 (“Standaard onderste verbrandingswaarde in Gigajoule per eenheid”) zijn de standaard onderste verbrandingswaarden </t>
  </si>
  <si>
    <t>6-7. Begin- en eindvoorraden</t>
  </si>
  <si>
    <t>De beginvoorraad (1 januari) en eindvoorraad (31 december).</t>
  </si>
  <si>
    <t>8-13. Aanvoer van en aflevering aan derden</t>
  </si>
  <si>
    <r>
      <t xml:space="preserve">NB: De afgeleverde elektriciteit uit windturbines en waterkrachtcentrales dient </t>
    </r>
    <r>
      <rPr>
        <b/>
        <i/>
        <u val="single"/>
        <sz val="10"/>
        <rFont val="Arial"/>
        <family val="2"/>
      </rPr>
      <t>NIET</t>
    </r>
    <r>
      <rPr>
        <b/>
        <i/>
        <sz val="10"/>
        <rFont val="Arial"/>
        <family val="2"/>
      </rPr>
      <t xml:space="preserve"> opgegeven te worden, hiervoor heeft het CBS al </t>
    </r>
  </si>
  <si>
    <r>
      <t xml:space="preserve">voldoende informatiebronnen. De afgeleverde elektriciteit uit zonnepanelen dient </t>
    </r>
    <r>
      <rPr>
        <b/>
        <i/>
        <u val="single"/>
        <sz val="10"/>
        <rFont val="Arial"/>
        <family val="2"/>
      </rPr>
      <t xml:space="preserve">WEL </t>
    </r>
    <r>
      <rPr>
        <b/>
        <i/>
        <sz val="10"/>
        <rFont val="Arial"/>
        <family val="2"/>
      </rPr>
      <t>te worden opgegeven.</t>
    </r>
  </si>
  <si>
    <t>14. Winning</t>
  </si>
  <si>
    <t>15-17. Elektriciteitsproductie en WKK</t>
  </si>
  <si>
    <t xml:space="preserve">De inzet en productiegegevens worden overgenomen uit het door u ingevulde tabblad "Productie elektriciteit". </t>
  </si>
  <si>
    <t>Het eigen verbruik van elektriciteit voor elektriciteitsproductie dient hier te worden opgegeven.</t>
  </si>
  <si>
    <t>18-19. Warmteketels voor afgeleverde warmte</t>
  </si>
  <si>
    <t>20-21. Finaal verbruik</t>
  </si>
  <si>
    <t xml:space="preserve">Het finaal verbruik van energiedragers moet in kolom 20 worden ingevuld als het energetisch </t>
  </si>
  <si>
    <t>Verliezen en affakkelen van energiedragers dienen bij het energetisch verbruik te worden opgeteld.</t>
  </si>
  <si>
    <t>ingevuld als niet-energetisch gebruik in kolom 21.</t>
  </si>
  <si>
    <t>22. Statistisch verschil</t>
  </si>
  <si>
    <t>Voor elke energiedrager dient het totale aanbod gelijk te zijn aan het totale verbruik. In kolom 22 wordt het verschil tussen</t>
  </si>
  <si>
    <r>
      <rPr>
        <b/>
        <sz val="10"/>
        <rFont val="Arial"/>
        <family val="2"/>
      </rPr>
      <t xml:space="preserve">3. EAN-code: </t>
    </r>
    <r>
      <rPr>
        <sz val="10"/>
        <rFont val="Arial"/>
        <family val="2"/>
      </rPr>
      <t>Dit is het 18-cijferige nummer dat uw elektriciteitsaansluiting weergeeft. Deze gegevens worden strikt vertrouwelijk behandeld.</t>
    </r>
  </si>
  <si>
    <t>Contactgegevens en opmerkingen</t>
  </si>
  <si>
    <t>Hier vult u de gegevens in van de inhoudelijke contactpersoon die informatie kan geven bij inhoudelijke vragen. Meestal gaat het daarbij</t>
  </si>
  <si>
    <t>om degene die de vragenlijst heeft ingevuld.</t>
  </si>
  <si>
    <t>U kunt op dit tabblad ook nadere uitleg en uw opmerkingen kwijt.</t>
  </si>
  <si>
    <t xml:space="preserve">De vragenlijst bestaat uit drie tabbladen: “Contactgegevens en opmerkingen”, “Productie elektriciteit” en “Energiebalans” 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</si>
</sst>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-;_-* #,##0.0\-;_-* &quot;-&quot;??_-;_-@_-"/>
    <numFmt numFmtId="181" formatCode="_-* #,##0_-;_-* #,##0\-;_-* &quot;-&quot;??_-;_-@_-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0_ ;\-0\ "/>
    <numFmt numFmtId="187" formatCode="0.0"/>
    <numFmt numFmtId="188" formatCode="[$-413]dddd\ d\ mmmm\ yyyy"/>
    <numFmt numFmtId="189" formatCode="0.000"/>
    <numFmt numFmtId="190" formatCode="0.0000"/>
    <numFmt numFmtId="191" formatCode="00.00.00.000"/>
    <numFmt numFmtId="192" formatCode="\-"/>
    <numFmt numFmtId="193" formatCode="0;;;@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vertAlign val="superscript"/>
      <sz val="8"/>
      <name val="Arial"/>
      <family val="2"/>
    </font>
    <font>
      <sz val="11"/>
      <name val="Calibri"/>
      <family val="2"/>
    </font>
    <font>
      <sz val="11"/>
      <name val="Symbol"/>
      <family val="1"/>
    </font>
    <font>
      <b/>
      <sz val="2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b/>
      <sz val="8"/>
      <color rgb="FFFF0000"/>
      <name val="Arial"/>
      <family val="2"/>
    </font>
    <font>
      <b/>
      <sz val="10"/>
      <color rgb="FF0061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>
        <color rgb="FF7F7F7F"/>
      </left>
      <right>
        <color indexed="63"/>
      </right>
      <top style="medium"/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33" borderId="0" xfId="0" applyFill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16" fillId="0" borderId="0" xfId="0" applyFont="1" applyFill="1" applyAlignment="1" applyProtection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34" borderId="0" xfId="0" applyFill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left"/>
      <protection hidden="1"/>
    </xf>
    <xf numFmtId="0" fontId="4" fillId="35" borderId="11" xfId="0" applyFont="1" applyFill="1" applyBorder="1" applyAlignment="1" applyProtection="1">
      <alignment horizontal="left"/>
      <protection hidden="1"/>
    </xf>
    <xf numFmtId="0" fontId="4" fillId="35" borderId="12" xfId="0" applyFont="1" applyFill="1" applyBorder="1" applyAlignment="1" applyProtection="1">
      <alignment horizontal="left"/>
      <protection hidden="1"/>
    </xf>
    <xf numFmtId="0" fontId="4" fillId="35" borderId="13" xfId="0" applyFont="1" applyFill="1" applyBorder="1" applyAlignment="1" applyProtection="1">
      <alignment horizontal="left"/>
      <protection hidden="1"/>
    </xf>
    <xf numFmtId="0" fontId="4" fillId="35" borderId="14" xfId="0" applyFont="1" applyFill="1" applyBorder="1" applyAlignment="1" applyProtection="1">
      <alignment horizontal="left"/>
      <protection hidden="1"/>
    </xf>
    <xf numFmtId="0" fontId="4" fillId="35" borderId="15" xfId="0" applyFont="1" applyFill="1" applyBorder="1" applyAlignment="1" applyProtection="1">
      <alignment horizontal="left"/>
      <protection hidden="1"/>
    </xf>
    <xf numFmtId="0" fontId="4" fillId="35" borderId="16" xfId="0" applyFont="1" applyFill="1" applyBorder="1" applyAlignment="1" applyProtection="1">
      <alignment horizontal="left"/>
      <protection hidden="1"/>
    </xf>
    <xf numFmtId="0" fontId="5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8" fillId="35" borderId="17" xfId="0" applyFont="1" applyFill="1" applyBorder="1" applyAlignment="1" applyProtection="1">
      <alignment horizontal="left"/>
      <protection hidden="1"/>
    </xf>
    <xf numFmtId="0" fontId="8" fillId="35" borderId="18" xfId="0" applyFont="1" applyFill="1" applyBorder="1" applyAlignment="1" applyProtection="1">
      <alignment horizontal="left"/>
      <protection hidden="1"/>
    </xf>
    <xf numFmtId="0" fontId="12" fillId="35" borderId="18" xfId="0" applyFont="1" applyFill="1" applyBorder="1" applyAlignment="1" applyProtection="1">
      <alignment horizontal="left"/>
      <protection hidden="1"/>
    </xf>
    <xf numFmtId="0" fontId="0" fillId="35" borderId="18" xfId="0" applyFont="1" applyFill="1" applyBorder="1" applyAlignment="1" applyProtection="1">
      <alignment horizontal="right"/>
      <protection hidden="1"/>
    </xf>
    <xf numFmtId="0" fontId="8" fillId="35" borderId="18" xfId="0" applyFont="1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5" fillId="35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35" borderId="18" xfId="0" applyFont="1" applyFill="1" applyBorder="1" applyAlignment="1" applyProtection="1">
      <alignment horizontal="right" vertical="center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/>
    </xf>
    <xf numFmtId="0" fontId="0" fillId="35" borderId="19" xfId="0" applyFont="1" applyFill="1" applyBorder="1" applyAlignment="1" applyProtection="1">
      <alignment vertical="center"/>
      <protection hidden="1"/>
    </xf>
    <xf numFmtId="0" fontId="0" fillId="35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6" fillId="35" borderId="21" xfId="0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5" fillId="35" borderId="22" xfId="0" applyFont="1" applyFill="1" applyBorder="1" applyAlignment="1" applyProtection="1">
      <alignment horizontal="center"/>
      <protection hidden="1"/>
    </xf>
    <xf numFmtId="0" fontId="5" fillId="35" borderId="23" xfId="0" applyFont="1" applyFill="1" applyBorder="1" applyAlignment="1" applyProtection="1">
      <alignment horizontal="center"/>
      <protection hidden="1"/>
    </xf>
    <xf numFmtId="0" fontId="5" fillId="35" borderId="24" xfId="0" applyFont="1" applyFill="1" applyBorder="1" applyAlignment="1" applyProtection="1">
      <alignment horizontal="center"/>
      <protection hidden="1"/>
    </xf>
    <xf numFmtId="0" fontId="5" fillId="35" borderId="25" xfId="0" applyFont="1" applyFill="1" applyBorder="1" applyAlignment="1" applyProtection="1">
      <alignment horizontal="center"/>
      <protection hidden="1"/>
    </xf>
    <xf numFmtId="0" fontId="5" fillId="35" borderId="26" xfId="0" applyFont="1" applyFill="1" applyBorder="1" applyAlignment="1" applyProtection="1">
      <alignment/>
      <protection hidden="1"/>
    </xf>
    <xf numFmtId="0" fontId="5" fillId="35" borderId="27" xfId="0" applyFont="1" applyFill="1" applyBorder="1" applyAlignment="1" applyProtection="1">
      <alignment/>
      <protection hidden="1"/>
    </xf>
    <xf numFmtId="0" fontId="5" fillId="35" borderId="28" xfId="0" applyFont="1" applyFill="1" applyBorder="1" applyAlignment="1" applyProtection="1">
      <alignment wrapText="1"/>
      <protection hidden="1"/>
    </xf>
    <xf numFmtId="0" fontId="5" fillId="35" borderId="29" xfId="0" applyFont="1" applyFill="1" applyBorder="1" applyAlignment="1" applyProtection="1">
      <alignment horizontal="center"/>
      <protection hidden="1"/>
    </xf>
    <xf numFmtId="0" fontId="5" fillId="35" borderId="19" xfId="0" applyFont="1" applyFill="1" applyBorder="1" applyAlignment="1" applyProtection="1">
      <alignment horizontal="center"/>
      <protection hidden="1"/>
    </xf>
    <xf numFmtId="0" fontId="5" fillId="35" borderId="18" xfId="0" applyFont="1" applyFill="1" applyBorder="1" applyAlignment="1" applyProtection="1">
      <alignment horizontal="center"/>
      <protection hidden="1"/>
    </xf>
    <xf numFmtId="0" fontId="4" fillId="35" borderId="30" xfId="0" applyFont="1" applyFill="1" applyBorder="1" applyAlignment="1" applyProtection="1">
      <alignment wrapText="1"/>
      <protection hidden="1"/>
    </xf>
    <xf numFmtId="0" fontId="4" fillId="35" borderId="31" xfId="0" applyFont="1" applyFill="1" applyBorder="1" applyAlignment="1" applyProtection="1">
      <alignment wrapText="1"/>
      <protection hidden="1"/>
    </xf>
    <xf numFmtId="0" fontId="4" fillId="35" borderId="32" xfId="0" applyFont="1" applyFill="1" applyBorder="1" applyAlignment="1" applyProtection="1">
      <alignment vertical="center" wrapText="1"/>
      <protection hidden="1"/>
    </xf>
    <xf numFmtId="0" fontId="4" fillId="35" borderId="33" xfId="0" applyFont="1" applyFill="1" applyBorder="1" applyAlignment="1" applyProtection="1">
      <alignment vertical="center" wrapText="1"/>
      <protection hidden="1"/>
    </xf>
    <xf numFmtId="0" fontId="4" fillId="35" borderId="29" xfId="0" applyFont="1" applyFill="1" applyBorder="1" applyAlignment="1" applyProtection="1">
      <alignment vertical="center" wrapText="1"/>
      <protection hidden="1"/>
    </xf>
    <xf numFmtId="0" fontId="4" fillId="35" borderId="20" xfId="0" applyFont="1" applyFill="1" applyBorder="1" applyAlignment="1" applyProtection="1">
      <alignment vertical="center" wrapText="1"/>
      <protection hidden="1"/>
    </xf>
    <xf numFmtId="0" fontId="4" fillId="35" borderId="34" xfId="0" applyFont="1" applyFill="1" applyBorder="1" applyAlignment="1" applyProtection="1">
      <alignment vertical="center" wrapText="1"/>
      <protection hidden="1"/>
    </xf>
    <xf numFmtId="0" fontId="4" fillId="35" borderId="35" xfId="0" applyFont="1" applyFill="1" applyBorder="1" applyAlignment="1" applyProtection="1">
      <alignment vertical="center" wrapText="1"/>
      <protection hidden="1"/>
    </xf>
    <xf numFmtId="0" fontId="4" fillId="35" borderId="36" xfId="0" applyFont="1" applyFill="1" applyBorder="1" applyAlignment="1" applyProtection="1">
      <alignment vertical="center" wrapText="1"/>
      <protection hidden="1"/>
    </xf>
    <xf numFmtId="0" fontId="4" fillId="35" borderId="37" xfId="0" applyFont="1" applyFill="1" applyBorder="1" applyAlignment="1" applyProtection="1">
      <alignment wrapText="1"/>
      <protection hidden="1"/>
    </xf>
    <xf numFmtId="0" fontId="4" fillId="35" borderId="38" xfId="0" applyFont="1" applyFill="1" applyBorder="1" applyAlignment="1" applyProtection="1">
      <alignment wrapText="1"/>
      <protection hidden="1"/>
    </xf>
    <xf numFmtId="0" fontId="4" fillId="35" borderId="39" xfId="0" applyFont="1" applyFill="1" applyBorder="1" applyAlignment="1" applyProtection="1">
      <alignment vertical="center" wrapText="1"/>
      <protection hidden="1"/>
    </xf>
    <xf numFmtId="0" fontId="4" fillId="35" borderId="39" xfId="0" applyFont="1" applyFill="1" applyBorder="1" applyAlignment="1" applyProtection="1">
      <alignment/>
      <protection hidden="1"/>
    </xf>
    <xf numFmtId="0" fontId="4" fillId="35" borderId="40" xfId="0" applyFont="1" applyFill="1" applyBorder="1" applyAlignment="1" applyProtection="1">
      <alignment/>
      <protection hidden="1"/>
    </xf>
    <xf numFmtId="0" fontId="4" fillId="35" borderId="41" xfId="0" applyFont="1" applyFill="1" applyBorder="1" applyAlignment="1" applyProtection="1">
      <alignment/>
      <protection hidden="1"/>
    </xf>
    <xf numFmtId="0" fontId="4" fillId="35" borderId="42" xfId="0" applyFont="1" applyFill="1" applyBorder="1" applyAlignment="1" applyProtection="1">
      <alignment/>
      <protection hidden="1"/>
    </xf>
    <xf numFmtId="0" fontId="4" fillId="35" borderId="38" xfId="0" applyFont="1" applyFill="1" applyBorder="1" applyAlignment="1" applyProtection="1">
      <alignment/>
      <protection hidden="1"/>
    </xf>
    <xf numFmtId="0" fontId="4" fillId="35" borderId="43" xfId="0" applyFont="1" applyFill="1" applyBorder="1" applyAlignment="1" applyProtection="1">
      <alignment/>
      <protection hidden="1"/>
    </xf>
    <xf numFmtId="0" fontId="4" fillId="35" borderId="40" xfId="0" applyFont="1" applyFill="1" applyBorder="1" applyAlignment="1" applyProtection="1">
      <alignment/>
      <protection hidden="1"/>
    </xf>
    <xf numFmtId="0" fontId="4" fillId="35" borderId="37" xfId="0" applyFont="1" applyFill="1" applyBorder="1" applyAlignment="1" applyProtection="1">
      <alignment/>
      <protection hidden="1"/>
    </xf>
    <xf numFmtId="0" fontId="3" fillId="35" borderId="44" xfId="0" applyFont="1" applyFill="1" applyBorder="1" applyAlignment="1" applyProtection="1">
      <alignment/>
      <protection hidden="1"/>
    </xf>
    <xf numFmtId="181" fontId="3" fillId="0" borderId="45" xfId="46" applyNumberFormat="1" applyFont="1" applyBorder="1" applyAlignment="1" applyProtection="1">
      <alignment horizontal="right"/>
      <protection hidden="1"/>
    </xf>
    <xf numFmtId="0" fontId="54" fillId="36" borderId="0" xfId="0" applyFont="1" applyFill="1" applyAlignment="1" applyProtection="1">
      <alignment/>
      <protection hidden="1"/>
    </xf>
    <xf numFmtId="181" fontId="54" fillId="36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35" borderId="41" xfId="0" applyFont="1" applyFill="1" applyBorder="1" applyAlignment="1" applyProtection="1">
      <alignment/>
      <protection hidden="1"/>
    </xf>
    <xf numFmtId="181" fontId="3" fillId="0" borderId="37" xfId="46" applyNumberFormat="1" applyFont="1" applyBorder="1" applyAlignment="1" applyProtection="1">
      <alignment horizontal="right"/>
      <protection hidden="1"/>
    </xf>
    <xf numFmtId="181" fontId="3" fillId="0" borderId="46" xfId="46" applyNumberFormat="1" applyFont="1" applyBorder="1" applyAlignment="1" applyProtection="1">
      <alignment horizontal="right"/>
      <protection hidden="1"/>
    </xf>
    <xf numFmtId="0" fontId="3" fillId="35" borderId="13" xfId="0" applyFont="1" applyFill="1" applyBorder="1" applyAlignment="1" applyProtection="1">
      <alignment/>
      <protection hidden="1"/>
    </xf>
    <xf numFmtId="0" fontId="3" fillId="35" borderId="47" xfId="0" applyFont="1" applyFill="1" applyBorder="1" applyAlignment="1" applyProtection="1">
      <alignment/>
      <protection hidden="1"/>
    </xf>
    <xf numFmtId="181" fontId="3" fillId="0" borderId="47" xfId="46" applyNumberFormat="1" applyFont="1" applyBorder="1" applyAlignment="1" applyProtection="1">
      <alignment horizontal="right"/>
      <protection hidden="1"/>
    </xf>
    <xf numFmtId="0" fontId="0" fillId="35" borderId="48" xfId="0" applyFill="1" applyBorder="1" applyAlignment="1" applyProtection="1">
      <alignment/>
      <protection hidden="1"/>
    </xf>
    <xf numFmtId="0" fontId="0" fillId="36" borderId="48" xfId="0" applyFill="1" applyBorder="1" applyAlignment="1" applyProtection="1">
      <alignment/>
      <protection hidden="1"/>
    </xf>
    <xf numFmtId="0" fontId="4" fillId="36" borderId="49" xfId="0" applyFont="1" applyFill="1" applyBorder="1" applyAlignment="1" applyProtection="1">
      <alignment/>
      <protection hidden="1"/>
    </xf>
    <xf numFmtId="0" fontId="3" fillId="36" borderId="49" xfId="0" applyFont="1" applyFill="1" applyBorder="1" applyAlignment="1" applyProtection="1">
      <alignment/>
      <protection hidden="1"/>
    </xf>
    <xf numFmtId="181" fontId="4" fillId="36" borderId="49" xfId="46" applyNumberFormat="1" applyFont="1" applyFill="1" applyBorder="1" applyAlignment="1" applyProtection="1">
      <alignment/>
      <protection hidden="1"/>
    </xf>
    <xf numFmtId="181" fontId="4" fillId="36" borderId="50" xfId="46" applyNumberFormat="1" applyFont="1" applyFill="1" applyBorder="1" applyAlignment="1" applyProtection="1">
      <alignment/>
      <protection hidden="1"/>
    </xf>
    <xf numFmtId="181" fontId="4" fillId="36" borderId="48" xfId="46" applyNumberFormat="1" applyFont="1" applyFill="1" applyBorder="1" applyAlignment="1" applyProtection="1">
      <alignment/>
      <protection hidden="1"/>
    </xf>
    <xf numFmtId="181" fontId="4" fillId="36" borderId="48" xfId="46" applyNumberFormat="1" applyFont="1" applyFill="1" applyBorder="1" applyAlignment="1" applyProtection="1">
      <alignment horizontal="right"/>
      <protection hidden="1"/>
    </xf>
    <xf numFmtId="181" fontId="4" fillId="36" borderId="49" xfId="46" applyNumberFormat="1" applyFont="1" applyFill="1" applyBorder="1" applyAlignment="1" applyProtection="1">
      <alignment horizontal="right"/>
      <protection hidden="1"/>
    </xf>
    <xf numFmtId="181" fontId="4" fillId="36" borderId="50" xfId="46" applyNumberFormat="1" applyFont="1" applyFill="1" applyBorder="1" applyAlignment="1" applyProtection="1">
      <alignment horizontal="right"/>
      <protection hidden="1"/>
    </xf>
    <xf numFmtId="181" fontId="4" fillId="36" borderId="21" xfId="46" applyNumberFormat="1" applyFont="1" applyFill="1" applyBorder="1" applyAlignment="1" applyProtection="1">
      <alignment horizontal="right"/>
      <protection hidden="1"/>
    </xf>
    <xf numFmtId="181" fontId="3" fillId="36" borderId="49" xfId="46" applyNumberFormat="1" applyFont="1" applyFill="1" applyBorder="1" applyAlignment="1" applyProtection="1">
      <alignment horizontal="right"/>
      <protection hidden="1"/>
    </xf>
    <xf numFmtId="181" fontId="3" fillId="36" borderId="51" xfId="46" applyNumberFormat="1" applyFont="1" applyFill="1" applyBorder="1" applyAlignment="1" applyProtection="1">
      <alignment horizontal="right"/>
      <protection hidden="1"/>
    </xf>
    <xf numFmtId="0" fontId="54" fillId="0" borderId="0" xfId="0" applyFont="1" applyFill="1" applyAlignment="1" applyProtection="1">
      <alignment/>
      <protection hidden="1"/>
    </xf>
    <xf numFmtId="181" fontId="54" fillId="0" borderId="0" xfId="0" applyNumberFormat="1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54" fillId="35" borderId="0" xfId="0" applyFont="1" applyFill="1" applyAlignment="1" applyProtection="1">
      <alignment/>
      <protection hidden="1"/>
    </xf>
    <xf numFmtId="0" fontId="54" fillId="35" borderId="0" xfId="0" applyFont="1" applyFill="1" applyAlignment="1" applyProtection="1">
      <alignment vertical="center" wrapText="1"/>
      <protection hidden="1"/>
    </xf>
    <xf numFmtId="0" fontId="5" fillId="35" borderId="0" xfId="0" applyFont="1" applyFill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1" fontId="0" fillId="37" borderId="39" xfId="0" applyNumberForma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indent="4"/>
      <protection hidden="1"/>
    </xf>
    <xf numFmtId="0" fontId="56" fillId="35" borderId="35" xfId="0" applyFont="1" applyFill="1" applyBorder="1" applyAlignment="1" applyProtection="1">
      <alignment vertical="center" wrapText="1"/>
      <protection locked="0"/>
    </xf>
    <xf numFmtId="0" fontId="56" fillId="35" borderId="36" xfId="0" applyFont="1" applyFill="1" applyBorder="1" applyAlignment="1" applyProtection="1">
      <alignment vertical="center" wrapText="1"/>
      <protection locked="0"/>
    </xf>
    <xf numFmtId="49" fontId="3" fillId="38" borderId="52" xfId="0" applyNumberFormat="1" applyFont="1" applyFill="1" applyBorder="1" applyAlignment="1" applyProtection="1">
      <alignment horizontal="center"/>
      <protection hidden="1" locked="0"/>
    </xf>
    <xf numFmtId="186" fontId="3" fillId="38" borderId="53" xfId="46" applyNumberFormat="1" applyFont="1" applyFill="1" applyBorder="1" applyAlignment="1" applyProtection="1">
      <alignment horizontal="right"/>
      <protection hidden="1" locked="0"/>
    </xf>
    <xf numFmtId="181" fontId="3" fillId="38" borderId="54" xfId="46" applyNumberFormat="1" applyFont="1" applyFill="1" applyBorder="1" applyAlignment="1" applyProtection="1">
      <alignment horizontal="right"/>
      <protection hidden="1" locked="0"/>
    </xf>
    <xf numFmtId="181" fontId="3" fillId="0" borderId="55" xfId="46" applyNumberFormat="1" applyFont="1" applyFill="1" applyBorder="1" applyAlignment="1" applyProtection="1">
      <alignment horizontal="right"/>
      <protection hidden="1" locked="0"/>
    </xf>
    <xf numFmtId="181" fontId="3" fillId="0" borderId="24" xfId="46" applyNumberFormat="1" applyFont="1" applyFill="1" applyBorder="1" applyAlignment="1" applyProtection="1">
      <alignment horizontal="right"/>
      <protection hidden="1" locked="0"/>
    </xf>
    <xf numFmtId="181" fontId="3" fillId="0" borderId="52" xfId="46" applyNumberFormat="1" applyFont="1" applyFill="1" applyBorder="1" applyAlignment="1" applyProtection="1">
      <alignment horizontal="right"/>
      <protection hidden="1" locked="0"/>
    </xf>
    <xf numFmtId="0" fontId="3" fillId="0" borderId="41" xfId="0" applyFont="1" applyFill="1" applyBorder="1" applyAlignment="1" applyProtection="1">
      <alignment/>
      <protection hidden="1" locked="0"/>
    </xf>
    <xf numFmtId="49" fontId="3" fillId="38" borderId="43" xfId="0" applyNumberFormat="1" applyFont="1" applyFill="1" applyBorder="1" applyAlignment="1" applyProtection="1">
      <alignment horizontal="center"/>
      <protection hidden="1" locked="0"/>
    </xf>
    <xf numFmtId="49" fontId="3" fillId="38" borderId="56" xfId="0" applyNumberFormat="1" applyFont="1" applyFill="1" applyBorder="1" applyAlignment="1" applyProtection="1">
      <alignment horizontal="center"/>
      <protection hidden="1" locked="0"/>
    </xf>
    <xf numFmtId="181" fontId="3" fillId="38" borderId="39" xfId="46" applyNumberFormat="1" applyFont="1" applyFill="1" applyBorder="1" applyAlignment="1" applyProtection="1">
      <alignment horizontal="right"/>
      <protection hidden="1" locked="0"/>
    </xf>
    <xf numFmtId="181" fontId="3" fillId="0" borderId="43" xfId="46" applyNumberFormat="1" applyFont="1" applyFill="1" applyBorder="1" applyAlignment="1" applyProtection="1">
      <alignment horizontal="right"/>
      <protection hidden="1" locked="0"/>
    </xf>
    <xf numFmtId="181" fontId="3" fillId="0" borderId="41" xfId="46" applyNumberFormat="1" applyFont="1" applyFill="1" applyBorder="1" applyAlignment="1" applyProtection="1">
      <alignment horizontal="right"/>
      <protection hidden="1" locked="0"/>
    </xf>
    <xf numFmtId="181" fontId="3" fillId="0" borderId="39" xfId="46" applyNumberFormat="1" applyFont="1" applyFill="1" applyBorder="1" applyAlignment="1" applyProtection="1">
      <alignment horizontal="right"/>
      <protection hidden="1" locked="0"/>
    </xf>
    <xf numFmtId="181" fontId="3" fillId="0" borderId="40" xfId="46" applyNumberFormat="1" applyFont="1" applyFill="1" applyBorder="1" applyAlignment="1" applyProtection="1">
      <alignment horizontal="right"/>
      <protection hidden="1" locked="0"/>
    </xf>
    <xf numFmtId="181" fontId="3" fillId="38" borderId="43" xfId="46" applyNumberFormat="1" applyFont="1" applyFill="1" applyBorder="1" applyAlignment="1" applyProtection="1">
      <alignment horizontal="right"/>
      <protection hidden="1" locked="0"/>
    </xf>
    <xf numFmtId="181" fontId="3" fillId="0" borderId="41" xfId="46" applyNumberFormat="1" applyFont="1" applyBorder="1" applyAlignment="1" applyProtection="1">
      <alignment horizontal="right"/>
      <protection hidden="1" locked="0"/>
    </xf>
    <xf numFmtId="181" fontId="3" fillId="0" borderId="39" xfId="46" applyNumberFormat="1" applyFont="1" applyBorder="1" applyAlignment="1" applyProtection="1">
      <alignment horizontal="right"/>
      <protection hidden="1" locked="0"/>
    </xf>
    <xf numFmtId="181" fontId="3" fillId="0" borderId="40" xfId="46" applyNumberFormat="1" applyFont="1" applyBorder="1" applyAlignment="1" applyProtection="1">
      <alignment horizontal="right"/>
      <protection hidden="1" locked="0"/>
    </xf>
    <xf numFmtId="181" fontId="3" fillId="0" borderId="42" xfId="46" applyNumberFormat="1" applyFont="1" applyBorder="1" applyAlignment="1" applyProtection="1">
      <alignment horizontal="right"/>
      <protection hidden="1" locked="0"/>
    </xf>
    <xf numFmtId="181" fontId="3" fillId="38" borderId="53" xfId="46" applyNumberFormat="1" applyFont="1" applyFill="1" applyBorder="1" applyAlignment="1" applyProtection="1">
      <alignment horizontal="right"/>
      <protection hidden="1" locked="0"/>
    </xf>
    <xf numFmtId="0" fontId="3" fillId="0" borderId="13" xfId="0" applyFont="1" applyFill="1" applyBorder="1" applyAlignment="1" applyProtection="1">
      <alignment/>
      <protection hidden="1" locked="0"/>
    </xf>
    <xf numFmtId="49" fontId="3" fillId="38" borderId="16" xfId="0" applyNumberFormat="1" applyFont="1" applyFill="1" applyBorder="1" applyAlignment="1" applyProtection="1">
      <alignment horizontal="center"/>
      <protection hidden="1" locked="0"/>
    </xf>
    <xf numFmtId="49" fontId="3" fillId="38" borderId="57" xfId="0" applyNumberFormat="1" applyFont="1" applyFill="1" applyBorder="1" applyAlignment="1" applyProtection="1">
      <alignment horizontal="center"/>
      <protection hidden="1" locked="0"/>
    </xf>
    <xf numFmtId="181" fontId="3" fillId="38" borderId="58" xfId="46" applyNumberFormat="1" applyFont="1" applyFill="1" applyBorder="1" applyAlignment="1" applyProtection="1">
      <alignment horizontal="right"/>
      <protection hidden="1" locked="0"/>
    </xf>
    <xf numFmtId="181" fontId="3" fillId="38" borderId="11" xfId="46" applyNumberFormat="1" applyFont="1" applyFill="1" applyBorder="1" applyAlignment="1" applyProtection="1">
      <alignment horizontal="right"/>
      <protection hidden="1" locked="0"/>
    </xf>
    <xf numFmtId="181" fontId="3" fillId="38" borderId="16" xfId="46" applyNumberFormat="1" applyFont="1" applyFill="1" applyBorder="1" applyAlignment="1" applyProtection="1">
      <alignment horizontal="right"/>
      <protection hidden="1" locked="0"/>
    </xf>
    <xf numFmtId="181" fontId="3" fillId="0" borderId="13" xfId="46" applyNumberFormat="1" applyFont="1" applyBorder="1" applyAlignment="1" applyProtection="1">
      <alignment horizontal="right"/>
      <protection hidden="1" locked="0"/>
    </xf>
    <xf numFmtId="181" fontId="3" fillId="0" borderId="11" xfId="46" applyNumberFormat="1" applyFont="1" applyBorder="1" applyAlignment="1" applyProtection="1">
      <alignment horizontal="right"/>
      <protection hidden="1" locked="0"/>
    </xf>
    <xf numFmtId="181" fontId="3" fillId="0" borderId="12" xfId="46" applyNumberFormat="1" applyFont="1" applyBorder="1" applyAlignment="1" applyProtection="1">
      <alignment horizontal="right"/>
      <protection hidden="1" locked="0"/>
    </xf>
    <xf numFmtId="181" fontId="3" fillId="0" borderId="38" xfId="46" applyNumberFormat="1" applyFont="1" applyBorder="1" applyAlignment="1" applyProtection="1">
      <alignment horizontal="right"/>
      <protection hidden="1" locked="0"/>
    </xf>
    <xf numFmtId="181" fontId="3" fillId="0" borderId="10" xfId="46" applyNumberFormat="1" applyFont="1" applyBorder="1" applyAlignment="1" applyProtection="1">
      <alignment horizontal="right"/>
      <protection hidden="1" locked="0"/>
    </xf>
    <xf numFmtId="181" fontId="3" fillId="0" borderId="11" xfId="46" applyNumberFormat="1" applyFont="1" applyFill="1" applyBorder="1" applyAlignment="1" applyProtection="1">
      <alignment horizontal="right"/>
      <protection hidden="1" locked="0"/>
    </xf>
    <xf numFmtId="181" fontId="3" fillId="0" borderId="16" xfId="46" applyNumberFormat="1" applyFont="1" applyFill="1" applyBorder="1" applyAlignment="1" applyProtection="1">
      <alignment horizontal="right"/>
      <protection hidden="1" locked="0"/>
    </xf>
    <xf numFmtId="0" fontId="57" fillId="35" borderId="59" xfId="43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/>
      <protection hidden="1" locked="0"/>
    </xf>
    <xf numFmtId="49" fontId="3" fillId="38" borderId="25" xfId="0" applyNumberFormat="1" applyFont="1" applyFill="1" applyBorder="1" applyAlignment="1" applyProtection="1">
      <alignment horizontal="center"/>
      <protection hidden="1" locked="0"/>
    </xf>
    <xf numFmtId="186" fontId="3" fillId="38" borderId="60" xfId="46" applyNumberFormat="1" applyFont="1" applyFill="1" applyBorder="1" applyAlignment="1" applyProtection="1">
      <alignment horizontal="right"/>
      <protection hidden="1" locked="0"/>
    </xf>
    <xf numFmtId="181" fontId="3" fillId="38" borderId="24" xfId="46" applyNumberFormat="1" applyFont="1" applyFill="1" applyBorder="1" applyAlignment="1" applyProtection="1">
      <alignment horizontal="right"/>
      <protection hidden="1" locked="0"/>
    </xf>
    <xf numFmtId="181" fontId="0" fillId="0" borderId="61" xfId="39" applyNumberFormat="1" applyFont="1" applyFill="1" applyBorder="1" applyAlignment="1" applyProtection="1">
      <alignment horizontal="right"/>
      <protection hidden="1" locked="0"/>
    </xf>
    <xf numFmtId="181" fontId="3" fillId="0" borderId="27" xfId="46" applyNumberFormat="1" applyFont="1" applyBorder="1" applyAlignment="1" applyProtection="1">
      <alignment horizontal="right"/>
      <protection hidden="1"/>
    </xf>
    <xf numFmtId="181" fontId="3" fillId="0" borderId="60" xfId="46" applyNumberFormat="1" applyFont="1" applyBorder="1" applyAlignment="1" applyProtection="1">
      <alignment horizontal="right"/>
      <protection hidden="1" locked="0"/>
    </xf>
    <xf numFmtId="181" fontId="3" fillId="0" borderId="25" xfId="46" applyNumberFormat="1" applyFont="1" applyFill="1" applyBorder="1" applyAlignment="1" applyProtection="1">
      <alignment horizontal="right"/>
      <protection hidden="1" locked="0"/>
    </xf>
    <xf numFmtId="181" fontId="3" fillId="0" borderId="22" xfId="46" applyNumberFormat="1" applyFont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39" borderId="46" xfId="0" applyFill="1" applyBorder="1" applyAlignment="1" applyProtection="1">
      <alignment horizontal="right"/>
      <protection hidden="1"/>
    </xf>
    <xf numFmtId="49" fontId="5" fillId="39" borderId="46" xfId="0" applyNumberFormat="1" applyFont="1" applyFill="1" applyBorder="1" applyAlignment="1" applyProtection="1">
      <alignment horizontal="right"/>
      <protection hidden="1"/>
    </xf>
    <xf numFmtId="0" fontId="5" fillId="39" borderId="46" xfId="0" applyFont="1" applyFill="1" applyBorder="1" applyAlignment="1" applyProtection="1">
      <alignment horizontal="right"/>
      <protection hidden="1"/>
    </xf>
    <xf numFmtId="0" fontId="55" fillId="0" borderId="0" xfId="0" applyFont="1" applyAlignment="1" applyProtection="1">
      <alignment/>
      <protection hidden="1"/>
    </xf>
    <xf numFmtId="0" fontId="0" fillId="35" borderId="62" xfId="0" applyFont="1" applyFill="1" applyBorder="1" applyAlignment="1" applyProtection="1">
      <alignment/>
      <protection hidden="1"/>
    </xf>
    <xf numFmtId="0" fontId="0" fillId="35" borderId="62" xfId="0" applyFill="1" applyBorder="1" applyAlignment="1" applyProtection="1">
      <alignment/>
      <protection hidden="1"/>
    </xf>
    <xf numFmtId="2" fontId="0" fillId="35" borderId="62" xfId="0" applyNumberFormat="1" applyFill="1" applyBorder="1" applyAlignment="1" applyProtection="1">
      <alignment/>
      <protection hidden="1"/>
    </xf>
    <xf numFmtId="1" fontId="0" fillId="40" borderId="63" xfId="0" applyNumberFormat="1" applyFill="1" applyBorder="1" applyAlignment="1" applyProtection="1">
      <alignment/>
      <protection hidden="1"/>
    </xf>
    <xf numFmtId="1" fontId="0" fillId="40" borderId="64" xfId="0" applyNumberFormat="1" applyFill="1" applyBorder="1" applyAlignment="1" applyProtection="1">
      <alignment/>
      <protection hidden="1"/>
    </xf>
    <xf numFmtId="1" fontId="0" fillId="40" borderId="62" xfId="0" applyNumberFormat="1" applyFill="1" applyBorder="1" applyAlignment="1" applyProtection="1">
      <alignment/>
      <protection hidden="1"/>
    </xf>
    <xf numFmtId="1" fontId="0" fillId="41" borderId="62" xfId="0" applyNumberFormat="1" applyFill="1" applyBorder="1" applyAlignment="1" applyProtection="1">
      <alignment/>
      <protection hidden="1"/>
    </xf>
    <xf numFmtId="2" fontId="55" fillId="0" borderId="0" xfId="0" applyNumberFormat="1" applyFont="1" applyAlignment="1" applyProtection="1">
      <alignment/>
      <protection hidden="1"/>
    </xf>
    <xf numFmtId="1" fontId="0" fillId="40" borderId="65" xfId="0" applyNumberFormat="1" applyFill="1" applyBorder="1" applyAlignment="1" applyProtection="1">
      <alignment/>
      <protection hidden="1"/>
    </xf>
    <xf numFmtId="1" fontId="0" fillId="40" borderId="66" xfId="0" applyNumberFormat="1" applyFill="1" applyBorder="1" applyAlignment="1" applyProtection="1">
      <alignment/>
      <protection hidden="1"/>
    </xf>
    <xf numFmtId="2" fontId="0" fillId="37" borderId="65" xfId="0" applyNumberFormat="1" applyFill="1" applyBorder="1" applyAlignment="1" applyProtection="1">
      <alignment/>
      <protection hidden="1"/>
    </xf>
    <xf numFmtId="1" fontId="0" fillId="40" borderId="0" xfId="0" applyNumberFormat="1" applyFill="1" applyBorder="1" applyAlignment="1" applyProtection="1">
      <alignment/>
      <protection hidden="1"/>
    </xf>
    <xf numFmtId="1" fontId="0" fillId="40" borderId="67" xfId="0" applyNumberFormat="1" applyFill="1" applyBorder="1" applyAlignment="1" applyProtection="1">
      <alignment/>
      <protection hidden="1"/>
    </xf>
    <xf numFmtId="1" fontId="0" fillId="40" borderId="68" xfId="0" applyNumberFormat="1" applyFill="1" applyBorder="1" applyAlignment="1" applyProtection="1">
      <alignment/>
      <protection hidden="1"/>
    </xf>
    <xf numFmtId="0" fontId="0" fillId="35" borderId="46" xfId="0" applyFill="1" applyBorder="1" applyAlignment="1" applyProtection="1">
      <alignment/>
      <protection hidden="1"/>
    </xf>
    <xf numFmtId="2" fontId="0" fillId="35" borderId="46" xfId="0" applyNumberFormat="1" applyFill="1" applyBorder="1" applyAlignment="1" applyProtection="1">
      <alignment/>
      <protection hidden="1"/>
    </xf>
    <xf numFmtId="1" fontId="0" fillId="35" borderId="46" xfId="0" applyNumberFormat="1" applyFill="1" applyBorder="1" applyAlignment="1" applyProtection="1">
      <alignment/>
      <protection hidden="1"/>
    </xf>
    <xf numFmtId="1" fontId="0" fillId="40" borderId="69" xfId="0" applyNumberFormat="1" applyFill="1" applyBorder="1" applyAlignment="1" applyProtection="1">
      <alignment/>
      <protection hidden="1"/>
    </xf>
    <xf numFmtId="1" fontId="0" fillId="40" borderId="70" xfId="0" applyNumberFormat="1" applyFill="1" applyBorder="1" applyAlignment="1" applyProtection="1">
      <alignment/>
      <protection hidden="1"/>
    </xf>
    <xf numFmtId="2" fontId="0" fillId="37" borderId="43" xfId="0" applyNumberFormat="1" applyFill="1" applyBorder="1" applyAlignment="1" applyProtection="1">
      <alignment/>
      <protection hidden="1"/>
    </xf>
    <xf numFmtId="1" fontId="0" fillId="40" borderId="46" xfId="0" applyNumberFormat="1" applyFill="1" applyBorder="1" applyAlignment="1" applyProtection="1">
      <alignment/>
      <protection hidden="1"/>
    </xf>
    <xf numFmtId="1" fontId="0" fillId="40" borderId="71" xfId="0" applyNumberFormat="1" applyFill="1" applyBorder="1" applyAlignment="1" applyProtection="1">
      <alignment/>
      <protection hidden="1"/>
    </xf>
    <xf numFmtId="1" fontId="0" fillId="40" borderId="43" xfId="0" applyNumberFormat="1" applyFill="1" applyBorder="1" applyAlignment="1" applyProtection="1">
      <alignment/>
      <protection hidden="1"/>
    </xf>
    <xf numFmtId="0" fontId="0" fillId="35" borderId="46" xfId="0" applyFont="1" applyFill="1" applyBorder="1" applyAlignment="1" applyProtection="1">
      <alignment/>
      <protection hidden="1"/>
    </xf>
    <xf numFmtId="2" fontId="0" fillId="37" borderId="63" xfId="0" applyNumberFormat="1" applyFill="1" applyBorder="1" applyAlignment="1" applyProtection="1">
      <alignment/>
      <protection hidden="1"/>
    </xf>
    <xf numFmtId="1" fontId="0" fillId="40" borderId="32" xfId="0" applyNumberFormat="1" applyFill="1" applyBorder="1" applyAlignment="1" applyProtection="1">
      <alignment/>
      <protection hidden="1"/>
    </xf>
    <xf numFmtId="1" fontId="0" fillId="40" borderId="54" xfId="0" applyNumberFormat="1" applyFill="1" applyBorder="1" applyAlignment="1" applyProtection="1">
      <alignment/>
      <protection hidden="1"/>
    </xf>
    <xf numFmtId="2" fontId="0" fillId="37" borderId="67" xfId="0" applyNumberFormat="1" applyFill="1" applyBorder="1" applyAlignment="1" applyProtection="1">
      <alignment/>
      <protection hidden="1"/>
    </xf>
    <xf numFmtId="1" fontId="0" fillId="41" borderId="66" xfId="0" applyNumberFormat="1" applyFill="1" applyBorder="1" applyAlignment="1" applyProtection="1">
      <alignment/>
      <protection hidden="1"/>
    </xf>
    <xf numFmtId="1" fontId="0" fillId="37" borderId="62" xfId="0" applyNumberFormat="1" applyFill="1" applyBorder="1" applyAlignment="1" applyProtection="1">
      <alignment/>
      <protection hidden="1"/>
    </xf>
    <xf numFmtId="0" fontId="54" fillId="35" borderId="0" xfId="0" applyFont="1" applyFill="1" applyAlignment="1" applyProtection="1">
      <alignment vertical="top" wrapText="1"/>
      <protection hidden="1"/>
    </xf>
    <xf numFmtId="1" fontId="0" fillId="41" borderId="39" xfId="0" applyNumberFormat="1" applyFill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" fontId="0" fillId="0" borderId="62" xfId="0" applyNumberFormat="1" applyFill="1" applyBorder="1" applyAlignment="1" applyProtection="1">
      <alignment/>
      <protection hidden="1" locked="0"/>
    </xf>
    <xf numFmtId="1" fontId="0" fillId="0" borderId="62" xfId="0" applyNumberForma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5" fillId="3" borderId="62" xfId="0" applyFont="1" applyFill="1" applyBorder="1" applyAlignment="1" applyProtection="1">
      <alignment/>
      <protection hidden="1"/>
    </xf>
    <xf numFmtId="0" fontId="5" fillId="4" borderId="62" xfId="0" applyFont="1" applyFill="1" applyBorder="1" applyAlignment="1" applyProtection="1">
      <alignment/>
      <protection hidden="1"/>
    </xf>
    <xf numFmtId="0" fontId="5" fillId="7" borderId="62" xfId="0" applyFont="1" applyFill="1" applyBorder="1" applyAlignment="1" applyProtection="1">
      <alignment/>
      <protection hidden="1"/>
    </xf>
    <xf numFmtId="49" fontId="5" fillId="39" borderId="63" xfId="0" applyNumberFormat="1" applyFont="1" applyFill="1" applyBorder="1" applyAlignment="1" applyProtection="1">
      <alignment horizontal="right"/>
      <protection hidden="1"/>
    </xf>
    <xf numFmtId="0" fontId="0" fillId="35" borderId="54" xfId="0" applyFill="1" applyBorder="1" applyAlignment="1" applyProtection="1">
      <alignment horizontal="left"/>
      <protection hidden="1"/>
    </xf>
    <xf numFmtId="0" fontId="0" fillId="35" borderId="54" xfId="0" applyFill="1" applyBorder="1" applyAlignment="1" applyProtection="1">
      <alignment/>
      <protection hidden="1"/>
    </xf>
    <xf numFmtId="2" fontId="0" fillId="35" borderId="54" xfId="0" applyNumberFormat="1" applyFill="1" applyBorder="1" applyAlignment="1" applyProtection="1">
      <alignment/>
      <protection hidden="1"/>
    </xf>
    <xf numFmtId="1" fontId="0" fillId="35" borderId="54" xfId="0" applyNumberFormat="1" applyFill="1" applyBorder="1" applyAlignment="1" applyProtection="1">
      <alignment/>
      <protection hidden="1"/>
    </xf>
    <xf numFmtId="181" fontId="0" fillId="35" borderId="54" xfId="0" applyNumberFormat="1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 horizontal="left"/>
      <protection hidden="1"/>
    </xf>
    <xf numFmtId="0" fontId="0" fillId="35" borderId="72" xfId="0" applyFill="1" applyBorder="1" applyAlignment="1" applyProtection="1">
      <alignment horizontal="left"/>
      <protection hidden="1"/>
    </xf>
    <xf numFmtId="49" fontId="0" fillId="35" borderId="41" xfId="0" applyNumberFormat="1" applyFill="1" applyBorder="1" applyAlignment="1" applyProtection="1">
      <alignment horizontal="left"/>
      <protection hidden="1"/>
    </xf>
    <xf numFmtId="2" fontId="0" fillId="35" borderId="0" xfId="0" applyNumberFormat="1" applyFill="1" applyBorder="1" applyAlignment="1" applyProtection="1">
      <alignment/>
      <protection hidden="1"/>
    </xf>
    <xf numFmtId="0" fontId="0" fillId="35" borderId="72" xfId="0" applyNumberFormat="1" applyFont="1" applyFill="1" applyBorder="1" applyAlignment="1" applyProtection="1">
      <alignment horizontal="left"/>
      <protection hidden="1"/>
    </xf>
    <xf numFmtId="0" fontId="0" fillId="35" borderId="41" xfId="0" applyFill="1" applyBorder="1" applyAlignment="1" applyProtection="1">
      <alignment horizontal="left"/>
      <protection hidden="1"/>
    </xf>
    <xf numFmtId="0" fontId="0" fillId="35" borderId="48" xfId="0" applyFill="1" applyBorder="1" applyAlignment="1" applyProtection="1">
      <alignment horizontal="left"/>
      <protection hidden="1"/>
    </xf>
    <xf numFmtId="0" fontId="0" fillId="35" borderId="73" xfId="0" applyFill="1" applyBorder="1" applyAlignment="1" applyProtection="1">
      <alignment/>
      <protection hidden="1"/>
    </xf>
    <xf numFmtId="2" fontId="0" fillId="35" borderId="73" xfId="0" applyNumberFormat="1" applyFill="1" applyBorder="1" applyAlignment="1" applyProtection="1">
      <alignment/>
      <protection hidden="1"/>
    </xf>
    <xf numFmtId="2" fontId="0" fillId="37" borderId="59" xfId="0" applyNumberFormat="1" applyFill="1" applyBorder="1" applyAlignment="1" applyProtection="1">
      <alignment/>
      <protection hidden="1"/>
    </xf>
    <xf numFmtId="1" fontId="0" fillId="40" borderId="49" xfId="0" applyNumberFormat="1" applyFill="1" applyBorder="1" applyAlignment="1" applyProtection="1">
      <alignment/>
      <protection hidden="1"/>
    </xf>
    <xf numFmtId="1" fontId="0" fillId="40" borderId="74" xfId="0" applyNumberFormat="1" applyFill="1" applyBorder="1" applyAlignment="1" applyProtection="1">
      <alignment/>
      <protection hidden="1"/>
    </xf>
    <xf numFmtId="1" fontId="0" fillId="0" borderId="73" xfId="0" applyNumberFormat="1" applyBorder="1" applyAlignment="1" applyProtection="1">
      <alignment/>
      <protection hidden="1" locked="0"/>
    </xf>
    <xf numFmtId="1" fontId="0" fillId="40" borderId="59" xfId="0" applyNumberFormat="1" applyFill="1" applyBorder="1" applyAlignment="1" applyProtection="1">
      <alignment/>
      <protection hidden="1"/>
    </xf>
    <xf numFmtId="1" fontId="0" fillId="0" borderId="73" xfId="0" applyNumberFormat="1" applyFill="1" applyBorder="1" applyAlignment="1" applyProtection="1">
      <alignment/>
      <protection hidden="1" locked="0"/>
    </xf>
    <xf numFmtId="1" fontId="0" fillId="41" borderId="73" xfId="0" applyNumberFormat="1" applyFill="1" applyBorder="1" applyAlignment="1" applyProtection="1">
      <alignment/>
      <protection hidden="1"/>
    </xf>
    <xf numFmtId="1" fontId="0" fillId="41" borderId="74" xfId="0" applyNumberFormat="1" applyFill="1" applyBorder="1" applyAlignment="1" applyProtection="1">
      <alignment/>
      <protection hidden="1"/>
    </xf>
    <xf numFmtId="1" fontId="0" fillId="0" borderId="32" xfId="0" applyNumberFormat="1" applyFill="1" applyBorder="1" applyAlignment="1" applyProtection="1">
      <alignment/>
      <protection hidden="1" locked="0"/>
    </xf>
    <xf numFmtId="1" fontId="0" fillId="0" borderId="54" xfId="0" applyNumberFormat="1" applyFill="1" applyBorder="1" applyAlignment="1" applyProtection="1">
      <alignment/>
      <protection hidden="1" locked="0"/>
    </xf>
    <xf numFmtId="1" fontId="0" fillId="0" borderId="39" xfId="0" applyNumberFormat="1" applyFill="1" applyBorder="1" applyAlignment="1" applyProtection="1">
      <alignment/>
      <protection hidden="1" locked="0"/>
    </xf>
    <xf numFmtId="1" fontId="0" fillId="0" borderId="39" xfId="0" applyNumberFormat="1" applyBorder="1" applyAlignment="1" applyProtection="1">
      <alignment/>
      <protection hidden="1" locked="0"/>
    </xf>
    <xf numFmtId="1" fontId="0" fillId="0" borderId="54" xfId="0" applyNumberFormat="1" applyBorder="1" applyAlignment="1" applyProtection="1">
      <alignment/>
      <protection hidden="1" locked="0"/>
    </xf>
    <xf numFmtId="49" fontId="8" fillId="35" borderId="0" xfId="0" applyNumberFormat="1" applyFont="1" applyFill="1" applyBorder="1" applyAlignment="1" applyProtection="1">
      <alignment horizontal="left"/>
      <protection hidden="1"/>
    </xf>
    <xf numFmtId="0" fontId="57" fillId="35" borderId="43" xfId="43" applyFont="1" applyFill="1" applyBorder="1" applyAlignment="1" applyProtection="1">
      <alignment vertical="center"/>
      <protection hidden="1"/>
    </xf>
    <xf numFmtId="0" fontId="0" fillId="35" borderId="69" xfId="0" applyFill="1" applyBorder="1" applyAlignment="1" applyProtection="1">
      <alignment/>
      <protection hidden="1"/>
    </xf>
    <xf numFmtId="0" fontId="0" fillId="35" borderId="75" xfId="0" applyFont="1" applyFill="1" applyBorder="1" applyAlignment="1" applyProtection="1">
      <alignment/>
      <protection hidden="1"/>
    </xf>
    <xf numFmtId="1" fontId="0" fillId="39" borderId="76" xfId="0" applyNumberFormat="1" applyFill="1" applyBorder="1" applyAlignment="1" applyProtection="1">
      <alignment/>
      <protection hidden="1"/>
    </xf>
    <xf numFmtId="0" fontId="0" fillId="35" borderId="75" xfId="0" applyFill="1" applyBorder="1" applyAlignment="1" applyProtection="1">
      <alignment/>
      <protection hidden="1"/>
    </xf>
    <xf numFmtId="0" fontId="5" fillId="35" borderId="41" xfId="0" applyFont="1" applyFill="1" applyBorder="1" applyAlignment="1" applyProtection="1">
      <alignment/>
      <protection hidden="1"/>
    </xf>
    <xf numFmtId="1" fontId="0" fillId="39" borderId="42" xfId="0" applyNumberFormat="1" applyFill="1" applyBorder="1" applyAlignment="1" applyProtection="1">
      <alignment/>
      <protection hidden="1"/>
    </xf>
    <xf numFmtId="49" fontId="5" fillId="35" borderId="41" xfId="0" applyNumberFormat="1" applyFont="1" applyFill="1" applyBorder="1" applyAlignment="1" applyProtection="1">
      <alignment/>
      <protection hidden="1"/>
    </xf>
    <xf numFmtId="0" fontId="0" fillId="35" borderId="58" xfId="0" applyFill="1" applyBorder="1" applyAlignment="1" applyProtection="1">
      <alignment/>
      <protection hidden="1"/>
    </xf>
    <xf numFmtId="1" fontId="0" fillId="37" borderId="73" xfId="0" applyNumberFormat="1" applyFill="1" applyBorder="1" applyAlignment="1" applyProtection="1">
      <alignment/>
      <protection hidden="1"/>
    </xf>
    <xf numFmtId="1" fontId="0" fillId="39" borderId="50" xfId="0" applyNumberFormat="1" applyFill="1" applyBorder="1" applyAlignment="1" applyProtection="1">
      <alignment/>
      <protection hidden="1"/>
    </xf>
    <xf numFmtId="49" fontId="5" fillId="39" borderId="0" xfId="0" applyNumberFormat="1" applyFont="1" applyFill="1" applyBorder="1" applyAlignment="1" applyProtection="1">
      <alignment/>
      <protection hidden="1"/>
    </xf>
    <xf numFmtId="49" fontId="5" fillId="39" borderId="43" xfId="0" applyNumberFormat="1" applyFont="1" applyFill="1" applyBorder="1" applyAlignment="1" applyProtection="1">
      <alignment/>
      <protection hidden="1"/>
    </xf>
    <xf numFmtId="0" fontId="5" fillId="7" borderId="26" xfId="0" applyFont="1" applyFill="1" applyBorder="1" applyAlignment="1" applyProtection="1">
      <alignment/>
      <protection hidden="1"/>
    </xf>
    <xf numFmtId="49" fontId="5" fillId="39" borderId="41" xfId="0" applyNumberFormat="1" applyFont="1" applyFill="1" applyBorder="1" applyAlignment="1" applyProtection="1">
      <alignment horizontal="left"/>
      <protection hidden="1"/>
    </xf>
    <xf numFmtId="49" fontId="5" fillId="39" borderId="42" xfId="0" applyNumberFormat="1" applyFont="1" applyFill="1" applyBorder="1" applyAlignment="1" applyProtection="1">
      <alignment horizontal="right"/>
      <protection hidden="1"/>
    </xf>
    <xf numFmtId="49" fontId="8" fillId="35" borderId="66" xfId="0" applyNumberFormat="1" applyFont="1" applyFill="1" applyBorder="1" applyAlignment="1" applyProtection="1">
      <alignment horizontal="left"/>
      <protection hidden="1"/>
    </xf>
    <xf numFmtId="49" fontId="8" fillId="35" borderId="18" xfId="0" applyNumberFormat="1" applyFont="1" applyFill="1" applyBorder="1" applyAlignment="1" applyProtection="1">
      <alignment horizontal="left"/>
      <protection hidden="1"/>
    </xf>
    <xf numFmtId="49" fontId="8" fillId="35" borderId="77" xfId="0" applyNumberFormat="1" applyFont="1" applyFill="1" applyBorder="1" applyAlignment="1" applyProtection="1">
      <alignment horizontal="left"/>
      <protection hidden="1"/>
    </xf>
    <xf numFmtId="49" fontId="5" fillId="39" borderId="54" xfId="0" applyNumberFormat="1" applyFont="1" applyFill="1" applyBorder="1" applyAlignment="1" applyProtection="1">
      <alignment/>
      <protection hidden="1"/>
    </xf>
    <xf numFmtId="0" fontId="5" fillId="4" borderId="75" xfId="0" applyFont="1" applyFill="1" applyBorder="1" applyAlignment="1" applyProtection="1">
      <alignment/>
      <protection hidden="1"/>
    </xf>
    <xf numFmtId="0" fontId="5" fillId="4" borderId="78" xfId="0" applyFont="1" applyFill="1" applyBorder="1" applyAlignment="1" applyProtection="1">
      <alignment/>
      <protection hidden="1"/>
    </xf>
    <xf numFmtId="0" fontId="5" fillId="4" borderId="58" xfId="0" applyFont="1" applyFill="1" applyBorder="1" applyAlignment="1" applyProtection="1">
      <alignment/>
      <protection hidden="1"/>
    </xf>
    <xf numFmtId="0" fontId="5" fillId="4" borderId="73" xfId="0" applyFont="1" applyFill="1" applyBorder="1" applyAlignment="1" applyProtection="1">
      <alignment/>
      <protection hidden="1"/>
    </xf>
    <xf numFmtId="0" fontId="5" fillId="4" borderId="57" xfId="0" applyFont="1" applyFill="1" applyBorder="1" applyAlignment="1" applyProtection="1">
      <alignment/>
      <protection hidden="1"/>
    </xf>
    <xf numFmtId="0" fontId="5" fillId="3" borderId="75" xfId="0" applyFont="1" applyFill="1" applyBorder="1" applyAlignment="1" applyProtection="1">
      <alignment/>
      <protection hidden="1"/>
    </xf>
    <xf numFmtId="0" fontId="5" fillId="3" borderId="78" xfId="0" applyFont="1" applyFill="1" applyBorder="1" applyAlignment="1" applyProtection="1">
      <alignment/>
      <protection hidden="1"/>
    </xf>
    <xf numFmtId="0" fontId="5" fillId="3" borderId="58" xfId="0" applyFont="1" applyFill="1" applyBorder="1" applyAlignment="1" applyProtection="1">
      <alignment/>
      <protection hidden="1"/>
    </xf>
    <xf numFmtId="0" fontId="5" fillId="3" borderId="73" xfId="0" applyFont="1" applyFill="1" applyBorder="1" applyAlignment="1" applyProtection="1">
      <alignment/>
      <protection hidden="1"/>
    </xf>
    <xf numFmtId="0" fontId="5" fillId="3" borderId="57" xfId="0" applyFont="1" applyFill="1" applyBorder="1" applyAlignment="1" applyProtection="1">
      <alignment/>
      <protection hidden="1"/>
    </xf>
    <xf numFmtId="0" fontId="5" fillId="39" borderId="79" xfId="0" applyFont="1" applyFill="1" applyBorder="1" applyAlignment="1" applyProtection="1">
      <alignment/>
      <protection hidden="1"/>
    </xf>
    <xf numFmtId="0" fontId="5" fillId="39" borderId="80" xfId="0" applyFont="1" applyFill="1" applyBorder="1" applyAlignment="1" applyProtection="1">
      <alignment/>
      <protection hidden="1"/>
    </xf>
    <xf numFmtId="0" fontId="5" fillId="39" borderId="21" xfId="0" applyFont="1" applyFill="1" applyBorder="1" applyAlignment="1" applyProtection="1">
      <alignment/>
      <protection hidden="1"/>
    </xf>
    <xf numFmtId="0" fontId="5" fillId="35" borderId="79" xfId="0" applyFont="1" applyFill="1" applyBorder="1" applyAlignment="1" applyProtection="1">
      <alignment/>
      <protection hidden="1"/>
    </xf>
    <xf numFmtId="0" fontId="5" fillId="35" borderId="80" xfId="0" applyFont="1" applyFill="1" applyBorder="1" applyAlignment="1" applyProtection="1">
      <alignment/>
      <protection hidden="1"/>
    </xf>
    <xf numFmtId="0" fontId="5" fillId="35" borderId="21" xfId="0" applyFont="1" applyFill="1" applyBorder="1" applyAlignment="1" applyProtection="1">
      <alignment/>
      <protection hidden="1"/>
    </xf>
    <xf numFmtId="0" fontId="13" fillId="39" borderId="80" xfId="0" applyFont="1" applyFill="1" applyBorder="1" applyAlignment="1" applyProtection="1">
      <alignment/>
      <protection hidden="1"/>
    </xf>
    <xf numFmtId="49" fontId="5" fillId="39" borderId="53" xfId="0" applyNumberFormat="1" applyFont="1" applyFill="1" applyBorder="1" applyAlignment="1" applyProtection="1">
      <alignment/>
      <protection hidden="1"/>
    </xf>
    <xf numFmtId="0" fontId="5" fillId="7" borderId="55" xfId="0" applyFont="1" applyFill="1" applyBorder="1" applyAlignment="1" applyProtection="1">
      <alignment/>
      <protection hidden="1"/>
    </xf>
    <xf numFmtId="0" fontId="5" fillId="7" borderId="27" xfId="0" applyFont="1" applyFill="1" applyBorder="1" applyAlignment="1" applyProtection="1">
      <alignment/>
      <protection hidden="1"/>
    </xf>
    <xf numFmtId="0" fontId="5" fillId="7" borderId="31" xfId="0" applyFont="1" applyFill="1" applyBorder="1" applyAlignment="1" applyProtection="1">
      <alignment/>
      <protection hidden="1"/>
    </xf>
    <xf numFmtId="0" fontId="5" fillId="7" borderId="33" xfId="0" applyFont="1" applyFill="1" applyBorder="1" applyAlignment="1" applyProtection="1">
      <alignment/>
      <protection hidden="1"/>
    </xf>
    <xf numFmtId="0" fontId="5" fillId="7" borderId="75" xfId="0" applyFont="1" applyFill="1" applyBorder="1" applyAlignment="1" applyProtection="1">
      <alignment/>
      <protection hidden="1"/>
    </xf>
    <xf numFmtId="0" fontId="5" fillId="7" borderId="78" xfId="0" applyFont="1" applyFill="1" applyBorder="1" applyAlignment="1" applyProtection="1">
      <alignment/>
      <protection hidden="1"/>
    </xf>
    <xf numFmtId="0" fontId="5" fillId="7" borderId="58" xfId="0" applyFont="1" applyFill="1" applyBorder="1" applyAlignment="1" applyProtection="1">
      <alignment/>
      <protection hidden="1"/>
    </xf>
    <xf numFmtId="0" fontId="5" fillId="7" borderId="73" xfId="0" applyFont="1" applyFill="1" applyBorder="1" applyAlignment="1" applyProtection="1">
      <alignment/>
      <protection hidden="1"/>
    </xf>
    <xf numFmtId="0" fontId="5" fillId="7" borderId="57" xfId="0" applyFont="1" applyFill="1" applyBorder="1" applyAlignment="1" applyProtection="1">
      <alignment/>
      <protection hidden="1"/>
    </xf>
    <xf numFmtId="0" fontId="5" fillId="2" borderId="55" xfId="0" applyFont="1" applyFill="1" applyBorder="1" applyAlignment="1" applyProtection="1">
      <alignment/>
      <protection hidden="1"/>
    </xf>
    <xf numFmtId="0" fontId="5" fillId="2" borderId="27" xfId="0" applyFont="1" applyFill="1" applyBorder="1" applyAlignment="1" applyProtection="1">
      <alignment/>
      <protection hidden="1"/>
    </xf>
    <xf numFmtId="0" fontId="5" fillId="2" borderId="31" xfId="0" applyFont="1" applyFill="1" applyBorder="1" applyAlignment="1" applyProtection="1">
      <alignment/>
      <protection hidden="1"/>
    </xf>
    <xf numFmtId="0" fontId="5" fillId="2" borderId="78" xfId="0" applyFont="1" applyFill="1" applyBorder="1" applyAlignment="1" applyProtection="1">
      <alignment/>
      <protection hidden="1"/>
    </xf>
    <xf numFmtId="0" fontId="5" fillId="2" borderId="75" xfId="0" applyFont="1" applyFill="1" applyBorder="1" applyAlignment="1" applyProtection="1">
      <alignment/>
      <protection hidden="1"/>
    </xf>
    <xf numFmtId="0" fontId="5" fillId="2" borderId="58" xfId="0" applyFont="1" applyFill="1" applyBorder="1" applyAlignment="1" applyProtection="1">
      <alignment/>
      <protection hidden="1"/>
    </xf>
    <xf numFmtId="0" fontId="5" fillId="2" borderId="57" xfId="0" applyFont="1" applyFill="1" applyBorder="1" applyAlignment="1" applyProtection="1">
      <alignment/>
      <protection hidden="1"/>
    </xf>
    <xf numFmtId="0" fontId="5" fillId="5" borderId="55" xfId="0" applyFont="1" applyFill="1" applyBorder="1" applyAlignment="1" applyProtection="1">
      <alignment/>
      <protection hidden="1"/>
    </xf>
    <xf numFmtId="0" fontId="5" fillId="5" borderId="27" xfId="0" applyFont="1" applyFill="1" applyBorder="1" applyAlignment="1" applyProtection="1">
      <alignment/>
      <protection hidden="1"/>
    </xf>
    <xf numFmtId="0" fontId="5" fillId="5" borderId="75" xfId="0" applyFont="1" applyFill="1" applyBorder="1" applyAlignment="1" applyProtection="1">
      <alignment/>
      <protection hidden="1"/>
    </xf>
    <xf numFmtId="0" fontId="5" fillId="5" borderId="78" xfId="0" applyFont="1" applyFill="1" applyBorder="1" applyAlignment="1" applyProtection="1">
      <alignment/>
      <protection hidden="1"/>
    </xf>
    <xf numFmtId="0" fontId="5" fillId="5" borderId="58" xfId="0" applyFont="1" applyFill="1" applyBorder="1" applyAlignment="1" applyProtection="1">
      <alignment/>
      <protection hidden="1"/>
    </xf>
    <xf numFmtId="0" fontId="5" fillId="5" borderId="57" xfId="0" applyFont="1" applyFill="1" applyBorder="1" applyAlignment="1" applyProtection="1">
      <alignment/>
      <protection hidden="1"/>
    </xf>
    <xf numFmtId="49" fontId="5" fillId="39" borderId="56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6" fillId="35" borderId="19" xfId="0" applyFont="1" applyFill="1" applyBorder="1" applyAlignment="1" applyProtection="1">
      <alignment wrapText="1"/>
      <protection hidden="1"/>
    </xf>
    <xf numFmtId="0" fontId="5" fillId="35" borderId="18" xfId="0" applyFont="1" applyFill="1" applyBorder="1" applyAlignment="1" applyProtection="1">
      <alignment wrapText="1"/>
      <protection hidden="1"/>
    </xf>
    <xf numFmtId="0" fontId="5" fillId="35" borderId="72" xfId="0" applyFont="1" applyFill="1" applyBorder="1" applyAlignment="1" applyProtection="1">
      <alignment wrapText="1"/>
      <protection hidden="1"/>
    </xf>
    <xf numFmtId="0" fontId="5" fillId="35" borderId="29" xfId="0" applyFont="1" applyFill="1" applyBorder="1" applyAlignment="1" applyProtection="1">
      <alignment vertical="center" wrapText="1"/>
      <protection hidden="1"/>
    </xf>
    <xf numFmtId="0" fontId="5" fillId="35" borderId="80" xfId="0" applyFont="1" applyFill="1" applyBorder="1" applyAlignment="1" applyProtection="1">
      <alignment wrapText="1"/>
      <protection hidden="1"/>
    </xf>
    <xf numFmtId="0" fontId="5" fillId="35" borderId="79" xfId="0" applyFont="1" applyFill="1" applyBorder="1" applyAlignment="1" applyProtection="1">
      <alignment vertical="center" wrapText="1"/>
      <protection hidden="1"/>
    </xf>
    <xf numFmtId="0" fontId="4" fillId="35" borderId="48" xfId="0" applyFont="1" applyFill="1" applyBorder="1" applyAlignment="1" applyProtection="1">
      <alignment vertical="center" wrapText="1"/>
      <protection hidden="1"/>
    </xf>
    <xf numFmtId="0" fontId="4" fillId="35" borderId="21" xfId="0" applyFont="1" applyFill="1" applyBorder="1" applyAlignment="1" applyProtection="1">
      <alignment vertical="center" wrapText="1"/>
      <protection hidden="1"/>
    </xf>
    <xf numFmtId="0" fontId="4" fillId="35" borderId="62" xfId="0" applyFont="1" applyFill="1" applyBorder="1" applyAlignment="1" applyProtection="1">
      <alignment horizontal="left"/>
      <protection hidden="1"/>
    </xf>
    <xf numFmtId="0" fontId="4" fillId="35" borderId="78" xfId="0" applyFont="1" applyFill="1" applyBorder="1" applyAlignment="1" applyProtection="1">
      <alignment horizontal="left"/>
      <protection hidden="1"/>
    </xf>
    <xf numFmtId="0" fontId="4" fillId="35" borderId="70" xfId="0" applyFont="1" applyFill="1" applyBorder="1" applyAlignment="1" applyProtection="1">
      <alignment/>
      <protection hidden="1"/>
    </xf>
    <xf numFmtId="0" fontId="5" fillId="35" borderId="22" xfId="0" applyFont="1" applyFill="1" applyBorder="1" applyAlignment="1" applyProtection="1">
      <alignment wrapText="1"/>
      <protection hidden="1"/>
    </xf>
    <xf numFmtId="0" fontId="0" fillId="0" borderId="22" xfId="0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hidden="1" locked="0"/>
    </xf>
    <xf numFmtId="0" fontId="4" fillId="35" borderId="22" xfId="0" applyFont="1" applyFill="1" applyBorder="1" applyAlignment="1" applyProtection="1">
      <alignment/>
      <protection hidden="1"/>
    </xf>
    <xf numFmtId="181" fontId="3" fillId="0" borderId="26" xfId="46" applyNumberFormat="1" applyFont="1" applyBorder="1" applyAlignment="1" applyProtection="1">
      <alignment horizontal="right"/>
      <protection hidden="1"/>
    </xf>
    <xf numFmtId="181" fontId="3" fillId="0" borderId="41" xfId="46" applyNumberFormat="1" applyFont="1" applyBorder="1" applyAlignment="1" applyProtection="1">
      <alignment horizontal="right"/>
      <protection hidden="1"/>
    </xf>
    <xf numFmtId="0" fontId="0" fillId="0" borderId="14" xfId="0" applyBorder="1" applyAlignment="1" applyProtection="1">
      <alignment/>
      <protection hidden="1" locked="0"/>
    </xf>
    <xf numFmtId="0" fontId="0" fillId="0" borderId="0" xfId="0" applyFont="1" applyFill="1" applyBorder="1" applyAlignment="1">
      <alignment horizontal="left"/>
    </xf>
    <xf numFmtId="181" fontId="3" fillId="0" borderId="25" xfId="46" applyNumberFormat="1" applyFont="1" applyBorder="1" applyAlignment="1" applyProtection="1">
      <alignment horizontal="right"/>
      <protection hidden="1" locked="0"/>
    </xf>
    <xf numFmtId="181" fontId="3" fillId="0" borderId="43" xfId="46" applyNumberFormat="1" applyFont="1" applyBorder="1" applyAlignment="1" applyProtection="1">
      <alignment horizontal="right"/>
      <protection hidden="1" locked="0"/>
    </xf>
    <xf numFmtId="181" fontId="3" fillId="0" borderId="16" xfId="46" applyNumberFormat="1" applyFont="1" applyBorder="1" applyAlignment="1" applyProtection="1">
      <alignment horizontal="right"/>
      <protection hidden="1" locked="0"/>
    </xf>
    <xf numFmtId="181" fontId="3" fillId="0" borderId="27" xfId="46" applyNumberFormat="1" applyFont="1" applyBorder="1" applyAlignment="1" applyProtection="1">
      <alignment horizontal="center"/>
      <protection hidden="1"/>
    </xf>
    <xf numFmtId="181" fontId="3" fillId="0" borderId="42" xfId="46" applyNumberFormat="1" applyFont="1" applyBorder="1" applyAlignment="1" applyProtection="1">
      <alignment horizontal="right"/>
      <protection hidden="1"/>
    </xf>
    <xf numFmtId="181" fontId="3" fillId="0" borderId="14" xfId="46" applyNumberFormat="1" applyFont="1" applyBorder="1" applyAlignment="1" applyProtection="1">
      <alignment horizontal="right"/>
      <protection hidden="1"/>
    </xf>
    <xf numFmtId="0" fontId="4" fillId="35" borderId="30" xfId="0" applyFont="1" applyFill="1" applyBorder="1" applyAlignment="1" applyProtection="1">
      <alignment horizontal="left"/>
      <protection hidden="1"/>
    </xf>
    <xf numFmtId="0" fontId="5" fillId="34" borderId="43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left" vertical="center"/>
    </xf>
    <xf numFmtId="0" fontId="5" fillId="34" borderId="71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/>
      <protection locked="0"/>
    </xf>
    <xf numFmtId="0" fontId="0" fillId="0" borderId="46" xfId="0" applyFill="1" applyBorder="1" applyAlignment="1" applyProtection="1">
      <alignment horizontal="left"/>
      <protection locked="0"/>
    </xf>
    <xf numFmtId="0" fontId="0" fillId="0" borderId="71" xfId="0" applyFill="1" applyBorder="1" applyAlignment="1" applyProtection="1">
      <alignment horizontal="left"/>
      <protection locked="0"/>
    </xf>
    <xf numFmtId="0" fontId="5" fillId="0" borderId="67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left"/>
    </xf>
    <xf numFmtId="0" fontId="5" fillId="0" borderId="6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63" xfId="0" applyFont="1" applyFill="1" applyBorder="1" applyAlignment="1" applyProtection="1">
      <alignment horizontal="left" vertical="top" wrapText="1"/>
      <protection locked="0"/>
    </xf>
    <xf numFmtId="0" fontId="0" fillId="0" borderId="69" xfId="0" applyFill="1" applyBorder="1" applyAlignment="1" applyProtection="1">
      <alignment horizontal="left" vertical="top" wrapText="1"/>
      <protection locked="0"/>
    </xf>
    <xf numFmtId="0" fontId="0" fillId="0" borderId="64" xfId="0" applyFill="1" applyBorder="1" applyAlignment="1" applyProtection="1">
      <alignment horizontal="left" vertical="top" wrapText="1"/>
      <protection locked="0"/>
    </xf>
    <xf numFmtId="0" fontId="0" fillId="0" borderId="65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66" xfId="0" applyFill="1" applyBorder="1" applyAlignment="1" applyProtection="1">
      <alignment horizontal="left" vertical="top" wrapText="1"/>
      <protection locked="0"/>
    </xf>
    <xf numFmtId="0" fontId="0" fillId="0" borderId="67" xfId="0" applyFill="1" applyBorder="1" applyAlignment="1" applyProtection="1">
      <alignment horizontal="left" vertical="top" wrapText="1"/>
      <protection locked="0"/>
    </xf>
    <xf numFmtId="0" fontId="0" fillId="0" borderId="70" xfId="0" applyFill="1" applyBorder="1" applyAlignment="1" applyProtection="1">
      <alignment horizontal="left" vertical="top" wrapText="1"/>
      <protection locked="0"/>
    </xf>
    <xf numFmtId="0" fontId="0" fillId="0" borderId="68" xfId="0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3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7" fillId="28" borderId="17" xfId="43" applyFont="1" applyBorder="1" applyAlignment="1" applyProtection="1">
      <alignment horizontal="center" vertical="center"/>
      <protection hidden="1"/>
    </xf>
    <xf numFmtId="0" fontId="57" fillId="28" borderId="18" xfId="43" applyFont="1" applyBorder="1" applyAlignment="1" applyProtection="1">
      <alignment horizontal="center" vertical="center"/>
      <protection hidden="1"/>
    </xf>
    <xf numFmtId="0" fontId="57" fillId="28" borderId="77" xfId="43" applyFont="1" applyBorder="1" applyAlignment="1" applyProtection="1">
      <alignment horizontal="center" vertic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8" fillId="35" borderId="16" xfId="0" applyFont="1" applyFill="1" applyBorder="1" applyAlignment="1" applyProtection="1">
      <alignment horizontal="center"/>
      <protection hidden="1"/>
    </xf>
    <xf numFmtId="0" fontId="58" fillId="35" borderId="81" xfId="0" applyFont="1" applyFill="1" applyBorder="1" applyAlignment="1" applyProtection="1">
      <alignment horizontal="center"/>
      <protection hidden="1"/>
    </xf>
    <xf numFmtId="0" fontId="58" fillId="35" borderId="14" xfId="0" applyFont="1" applyFill="1" applyBorder="1" applyAlignment="1" applyProtection="1">
      <alignment horizontal="center"/>
      <protection hidden="1"/>
    </xf>
    <xf numFmtId="0" fontId="16" fillId="35" borderId="48" xfId="0" applyFont="1" applyFill="1" applyBorder="1" applyAlignment="1" applyProtection="1">
      <alignment horizontal="left"/>
      <protection hidden="1"/>
    </xf>
    <xf numFmtId="0" fontId="16" fillId="35" borderId="49" xfId="0" applyFont="1" applyFill="1" applyBorder="1" applyAlignment="1" applyProtection="1">
      <alignment horizontal="left"/>
      <protection hidden="1"/>
    </xf>
    <xf numFmtId="0" fontId="16" fillId="35" borderId="18" xfId="0" applyFont="1" applyFill="1" applyBorder="1" applyAlignment="1" applyProtection="1">
      <alignment horizontal="left"/>
      <protection hidden="1"/>
    </xf>
    <xf numFmtId="0" fontId="16" fillId="35" borderId="77" xfId="0" applyFont="1" applyFill="1" applyBorder="1" applyAlignment="1" applyProtection="1">
      <alignment horizontal="left"/>
      <protection hidden="1"/>
    </xf>
    <xf numFmtId="0" fontId="58" fillId="35" borderId="18" xfId="0" applyFont="1" applyFill="1" applyBorder="1" applyAlignment="1" applyProtection="1">
      <alignment horizontal="center" wrapText="1"/>
      <protection hidden="1"/>
    </xf>
    <xf numFmtId="0" fontId="58" fillId="35" borderId="77" xfId="0" applyFont="1" applyFill="1" applyBorder="1" applyAlignment="1" applyProtection="1">
      <alignment horizontal="center" wrapText="1"/>
      <protection hidden="1"/>
    </xf>
    <xf numFmtId="0" fontId="58" fillId="35" borderId="25" xfId="0" applyFont="1" applyFill="1" applyBorder="1" applyAlignment="1" applyProtection="1">
      <alignment horizontal="center" wrapText="1"/>
      <protection hidden="1"/>
    </xf>
    <xf numFmtId="0" fontId="58" fillId="35" borderId="26" xfId="0" applyFont="1" applyFill="1" applyBorder="1" applyAlignment="1" applyProtection="1">
      <alignment horizontal="center" wrapText="1"/>
      <protection hidden="1"/>
    </xf>
    <xf numFmtId="0" fontId="16" fillId="35" borderId="17" xfId="0" applyFont="1" applyFill="1" applyBorder="1" applyAlignment="1" applyProtection="1">
      <alignment horizontal="left"/>
      <protection hidden="1"/>
    </xf>
    <xf numFmtId="0" fontId="16" fillId="35" borderId="17" xfId="0" applyFont="1" applyFill="1" applyBorder="1" applyAlignment="1" applyProtection="1">
      <alignment horizontal="left" wrapText="1"/>
      <protection hidden="1"/>
    </xf>
    <xf numFmtId="0" fontId="16" fillId="35" borderId="18" xfId="0" applyFont="1" applyFill="1" applyBorder="1" applyAlignment="1" applyProtection="1">
      <alignment horizontal="left" wrapText="1"/>
      <protection hidden="1"/>
    </xf>
    <xf numFmtId="0" fontId="16" fillId="35" borderId="77" xfId="0" applyFont="1" applyFill="1" applyBorder="1" applyAlignment="1" applyProtection="1">
      <alignment horizontal="left" wrapText="1"/>
      <protection hidden="1"/>
    </xf>
    <xf numFmtId="0" fontId="5" fillId="4" borderId="55" xfId="0" applyFont="1" applyFill="1" applyBorder="1" applyAlignment="1" applyProtection="1">
      <alignment horizontal="left"/>
      <protection hidden="1"/>
    </xf>
    <xf numFmtId="0" fontId="5" fillId="4" borderId="26" xfId="0" applyFont="1" applyFill="1" applyBorder="1" applyAlignment="1" applyProtection="1">
      <alignment horizontal="left"/>
      <protection hidden="1"/>
    </xf>
    <xf numFmtId="0" fontId="5" fillId="4" borderId="27" xfId="0" applyFont="1" applyFill="1" applyBorder="1" applyAlignment="1" applyProtection="1">
      <alignment horizontal="left"/>
      <protection hidden="1"/>
    </xf>
    <xf numFmtId="0" fontId="5" fillId="3" borderId="5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left"/>
      <protection hidden="1"/>
    </xf>
    <xf numFmtId="0" fontId="5" fillId="3" borderId="27" xfId="0" applyFont="1" applyFill="1" applyBorder="1" applyAlignment="1" applyProtection="1">
      <alignment horizontal="left"/>
      <protection hidden="1"/>
    </xf>
    <xf numFmtId="49" fontId="8" fillId="35" borderId="17" xfId="0" applyNumberFormat="1" applyFont="1" applyFill="1" applyBorder="1" applyAlignment="1" applyProtection="1">
      <alignment horizontal="center"/>
      <protection hidden="1"/>
    </xf>
    <xf numFmtId="49" fontId="8" fillId="35" borderId="18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bestandsleveri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L168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57421875" style="0" customWidth="1"/>
    <col min="2" max="2" width="10.28125" style="23" customWidth="1"/>
    <col min="3" max="3" width="7.421875" style="0" customWidth="1"/>
    <col min="4" max="4" width="8.8515625" style="0" customWidth="1"/>
    <col min="5" max="5" width="7.7109375" style="0" customWidth="1"/>
    <col min="11" max="11" width="31.00390625" style="0" customWidth="1"/>
  </cols>
  <sheetData>
    <row r="1" spans="1:12" ht="26.25">
      <c r="A1" s="361" t="s">
        <v>135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25"/>
    </row>
    <row r="2" spans="1:11" ht="12.75">
      <c r="A2" s="362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2.75">
      <c r="A3" s="362"/>
      <c r="B3" s="16" t="s">
        <v>286</v>
      </c>
    </row>
    <row r="4" spans="1:2" ht="12.75">
      <c r="A4" s="362"/>
      <c r="B4" s="16"/>
    </row>
    <row r="5" spans="1:2" ht="12.75">
      <c r="A5" s="362"/>
      <c r="B5" s="16" t="s">
        <v>244</v>
      </c>
    </row>
    <row r="6" spans="1:2" ht="12.75">
      <c r="A6" s="362"/>
      <c r="B6" s="16" t="s">
        <v>245</v>
      </c>
    </row>
    <row r="7" spans="1:2" ht="12.75">
      <c r="A7" s="362"/>
      <c r="B7" s="16" t="s">
        <v>246</v>
      </c>
    </row>
    <row r="8" spans="1:2" ht="12.75">
      <c r="A8" s="362"/>
      <c r="B8" s="16" t="s">
        <v>247</v>
      </c>
    </row>
    <row r="9" spans="1:2" ht="12.75">
      <c r="A9" s="362"/>
      <c r="B9" s="16" t="s">
        <v>248</v>
      </c>
    </row>
    <row r="10" spans="1:2" ht="12.75">
      <c r="A10" s="362"/>
      <c r="B10" s="16" t="s">
        <v>249</v>
      </c>
    </row>
    <row r="11" spans="1:2" ht="12.75">
      <c r="A11" s="362"/>
      <c r="B11" s="16"/>
    </row>
    <row r="12" spans="1:2" ht="12.75">
      <c r="A12" s="362"/>
      <c r="B12" s="16" t="s">
        <v>167</v>
      </c>
    </row>
    <row r="13" ht="12.75">
      <c r="A13" s="362"/>
    </row>
    <row r="14" spans="1:12" ht="26.25">
      <c r="A14" s="361" t="s">
        <v>282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25"/>
    </row>
    <row r="15" ht="12.75" customHeight="1"/>
    <row r="16" spans="1:11" ht="11.25" customHeight="1">
      <c r="A16" s="363"/>
      <c r="B16" s="365" t="s">
        <v>283</v>
      </c>
      <c r="C16" s="365"/>
      <c r="D16" s="365"/>
      <c r="E16" s="365"/>
      <c r="F16" s="365"/>
      <c r="G16" s="365"/>
      <c r="H16" s="365"/>
      <c r="I16" s="365"/>
      <c r="J16" s="365"/>
      <c r="K16" s="365"/>
    </row>
    <row r="17" spans="1:11" ht="11.25" customHeight="1">
      <c r="A17" s="363"/>
      <c r="B17" s="328" t="s">
        <v>284</v>
      </c>
      <c r="C17" s="328"/>
      <c r="D17" s="328"/>
      <c r="E17" s="328"/>
      <c r="F17" s="328"/>
      <c r="G17" s="328"/>
      <c r="H17" s="328"/>
      <c r="I17" s="328"/>
      <c r="J17" s="328"/>
      <c r="K17" s="328"/>
    </row>
    <row r="18" spans="1:11" ht="11.25" customHeight="1">
      <c r="A18" s="363"/>
      <c r="B18" s="328" t="s">
        <v>285</v>
      </c>
      <c r="C18" s="328"/>
      <c r="D18" s="328"/>
      <c r="E18" s="328"/>
      <c r="F18" s="328"/>
      <c r="G18" s="328"/>
      <c r="H18" s="328"/>
      <c r="I18" s="328"/>
      <c r="J18" s="328"/>
      <c r="K18" s="328"/>
    </row>
    <row r="19" spans="1:11" ht="12.75" customHeight="1">
      <c r="A19" s="363"/>
      <c r="C19" s="23"/>
      <c r="D19" s="23"/>
      <c r="E19" s="23"/>
      <c r="F19" s="23"/>
      <c r="G19" s="23"/>
      <c r="H19" s="23"/>
      <c r="I19" s="23"/>
      <c r="J19" s="23"/>
      <c r="K19" s="23"/>
    </row>
    <row r="20" spans="1:12" ht="30" customHeight="1">
      <c r="A20" s="361" t="s">
        <v>239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25"/>
    </row>
    <row r="21" spans="1:12" ht="12.75" customHeight="1">
      <c r="A21" s="36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"/>
    </row>
    <row r="22" spans="1:11" ht="12.75" customHeight="1">
      <c r="A22" s="364"/>
      <c r="B22" s="366" t="s">
        <v>240</v>
      </c>
      <c r="C22" s="366"/>
      <c r="D22" s="366"/>
      <c r="E22" s="366"/>
      <c r="F22" s="366"/>
      <c r="G22" s="366"/>
      <c r="H22" s="366"/>
      <c r="I22" s="366"/>
      <c r="J22" s="366"/>
      <c r="K22" s="366"/>
    </row>
    <row r="23" spans="1:11" ht="12.75" customHeight="1">
      <c r="A23" s="364"/>
      <c r="B23" s="366" t="s">
        <v>113</v>
      </c>
      <c r="C23" s="366"/>
      <c r="D23" s="366"/>
      <c r="E23" s="366"/>
      <c r="F23" s="366"/>
      <c r="G23" s="366"/>
      <c r="H23" s="366"/>
      <c r="I23" s="366"/>
      <c r="J23" s="366"/>
      <c r="K23" s="366"/>
    </row>
    <row r="24" spans="1:11" ht="12.75" customHeight="1">
      <c r="A24" s="364"/>
      <c r="B24" s="6" t="s">
        <v>114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2.75" customHeight="1">
      <c r="A25" s="364"/>
      <c r="B25" s="6" t="s">
        <v>115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ht="12.75" customHeight="1">
      <c r="A26" s="364"/>
      <c r="B26" s="6" t="s">
        <v>197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364"/>
      <c r="B27" s="6" t="s">
        <v>196</v>
      </c>
      <c r="C27" s="6"/>
      <c r="D27" s="6"/>
      <c r="E27" s="6"/>
      <c r="F27" s="6"/>
      <c r="G27" s="6"/>
      <c r="H27" s="6"/>
      <c r="I27" s="6"/>
      <c r="J27" s="6"/>
      <c r="K27" s="6"/>
    </row>
    <row r="28" spans="1:12" s="1" customFormat="1" ht="12.75">
      <c r="A28" s="364"/>
      <c r="B28" s="19" t="s">
        <v>250</v>
      </c>
      <c r="C28" s="6"/>
      <c r="D28" s="6"/>
      <c r="E28" s="6"/>
      <c r="F28" s="6"/>
      <c r="G28" s="6"/>
      <c r="H28" s="6"/>
      <c r="I28" s="6"/>
      <c r="J28" s="6"/>
      <c r="K28" s="6"/>
      <c r="L28"/>
    </row>
    <row r="29" spans="1:12" s="1" customFormat="1" ht="12.75">
      <c r="A29" s="364"/>
      <c r="B29" s="19" t="s">
        <v>251</v>
      </c>
      <c r="C29" s="6"/>
      <c r="D29" s="6"/>
      <c r="E29" s="6"/>
      <c r="F29" s="6"/>
      <c r="G29" s="6"/>
      <c r="H29" s="6"/>
      <c r="I29" s="6"/>
      <c r="J29" s="6"/>
      <c r="K29" s="6"/>
      <c r="L29"/>
    </row>
    <row r="30" spans="1:12" s="1" customFormat="1" ht="12.75">
      <c r="A30" s="364"/>
      <c r="B30" s="19"/>
      <c r="C30" s="6"/>
      <c r="D30" s="6"/>
      <c r="E30" s="6"/>
      <c r="F30" s="6"/>
      <c r="G30" s="6"/>
      <c r="H30" s="6"/>
      <c r="I30" s="6"/>
      <c r="J30" s="6"/>
      <c r="K30" s="6"/>
      <c r="L30"/>
    </row>
    <row r="31" spans="1:12" s="1" customFormat="1" ht="12.75">
      <c r="A31" s="364"/>
      <c r="B31" s="397" t="s">
        <v>233</v>
      </c>
      <c r="C31" s="6"/>
      <c r="D31" s="6"/>
      <c r="E31" s="6"/>
      <c r="F31" s="6"/>
      <c r="G31" s="6"/>
      <c r="H31" s="6"/>
      <c r="I31" s="6"/>
      <c r="J31" s="6"/>
      <c r="K31" s="6"/>
      <c r="L31"/>
    </row>
    <row r="32" spans="1:12" s="1" customFormat="1" ht="12.75">
      <c r="A32" s="364"/>
      <c r="B32" s="19" t="s">
        <v>252</v>
      </c>
      <c r="C32" s="6"/>
      <c r="D32" s="6"/>
      <c r="E32" s="6"/>
      <c r="F32" s="6"/>
      <c r="G32" s="6"/>
      <c r="H32" s="6"/>
      <c r="I32" s="6"/>
      <c r="J32" s="6"/>
      <c r="K32" s="6"/>
      <c r="L32"/>
    </row>
    <row r="33" spans="1:11" ht="12.75">
      <c r="A33" s="364"/>
      <c r="B33" s="19" t="s">
        <v>253</v>
      </c>
      <c r="C33" s="6"/>
      <c r="D33" s="6"/>
      <c r="E33" s="6"/>
      <c r="F33" s="6"/>
      <c r="G33" s="6"/>
      <c r="H33" s="6"/>
      <c r="I33" s="6"/>
      <c r="J33" s="6"/>
      <c r="K33" s="6"/>
    </row>
    <row r="34" ht="12.75">
      <c r="A34" s="364"/>
    </row>
    <row r="35" spans="1:12" ht="12.75">
      <c r="A35" s="358" t="s">
        <v>4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25"/>
    </row>
    <row r="36" spans="1:12" ht="12.75">
      <c r="A36" s="36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"/>
    </row>
    <row r="37" spans="1:12" ht="12.75">
      <c r="A37" s="362"/>
      <c r="B37" s="11" t="s">
        <v>199</v>
      </c>
      <c r="C37" s="11"/>
      <c r="D37" s="10"/>
      <c r="E37" s="10"/>
      <c r="F37" s="10"/>
      <c r="G37" s="10"/>
      <c r="H37" s="10"/>
      <c r="I37" s="10"/>
      <c r="J37" s="10"/>
      <c r="K37" s="10"/>
      <c r="L37" s="1"/>
    </row>
    <row r="38" spans="1:12" ht="12.75">
      <c r="A38" s="362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"/>
    </row>
    <row r="39" spans="1:11" ht="12.75">
      <c r="A39" s="362"/>
      <c r="B39" s="16" t="s">
        <v>281</v>
      </c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7.25" customHeight="1">
      <c r="A40" s="362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20.25" customHeight="1">
      <c r="A41" s="362"/>
      <c r="B41" s="6" t="s">
        <v>229</v>
      </c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362"/>
      <c r="B42" s="13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362"/>
      <c r="B43" s="366" t="s">
        <v>205</v>
      </c>
      <c r="C43" s="366"/>
      <c r="D43" s="366"/>
      <c r="E43" s="366"/>
      <c r="F43" s="366"/>
      <c r="G43" s="366"/>
      <c r="H43" s="366"/>
      <c r="I43" s="366"/>
      <c r="J43" s="366"/>
      <c r="K43" s="366"/>
    </row>
    <row r="44" spans="1:11" ht="12.75">
      <c r="A44" s="362"/>
      <c r="B44" s="6" t="s">
        <v>111</v>
      </c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362"/>
      <c r="B45" s="6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362"/>
      <c r="B46" s="367" t="s">
        <v>206</v>
      </c>
      <c r="C46" s="367"/>
      <c r="D46" s="367"/>
      <c r="E46" s="367"/>
      <c r="F46" s="367"/>
      <c r="G46" s="367"/>
      <c r="H46" s="367"/>
      <c r="I46" s="367"/>
      <c r="J46" s="367"/>
      <c r="K46" s="367"/>
    </row>
    <row r="47" spans="1:11" ht="12.75">
      <c r="A47" s="362"/>
      <c r="B47" s="367"/>
      <c r="C47" s="367"/>
      <c r="D47" s="367"/>
      <c r="E47" s="367"/>
      <c r="F47" s="367"/>
      <c r="G47" s="367"/>
      <c r="H47" s="367"/>
      <c r="I47" s="367"/>
      <c r="J47" s="367"/>
      <c r="K47" s="367"/>
    </row>
    <row r="48" spans="1:11" ht="12.75">
      <c r="A48" s="362"/>
      <c r="B48" s="2" t="s">
        <v>200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>
      <c r="A49" s="362"/>
      <c r="B49" s="2" t="s">
        <v>182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362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362"/>
      <c r="B51" s="366" t="s">
        <v>207</v>
      </c>
      <c r="C51" s="366"/>
      <c r="D51" s="366"/>
      <c r="E51" s="366"/>
      <c r="F51" s="366"/>
      <c r="G51" s="366"/>
      <c r="H51" s="366"/>
      <c r="I51" s="366"/>
      <c r="J51" s="366"/>
      <c r="K51" s="366"/>
    </row>
    <row r="52" spans="1:11" ht="12.75">
      <c r="A52" s="362"/>
      <c r="B52" s="366" t="s">
        <v>201</v>
      </c>
      <c r="C52" s="366"/>
      <c r="D52" s="366"/>
      <c r="E52" s="366"/>
      <c r="F52" s="366"/>
      <c r="G52" s="366"/>
      <c r="H52" s="366"/>
      <c r="I52" s="366"/>
      <c r="J52" s="366"/>
      <c r="K52" s="366"/>
    </row>
    <row r="53" spans="1:11" ht="12.75">
      <c r="A53" s="362"/>
      <c r="B53" s="366" t="s">
        <v>202</v>
      </c>
      <c r="C53" s="366"/>
      <c r="D53" s="366"/>
      <c r="E53" s="366"/>
      <c r="F53" s="366"/>
      <c r="G53" s="366"/>
      <c r="H53" s="366"/>
      <c r="I53" s="366"/>
      <c r="J53" s="366"/>
      <c r="K53" s="366"/>
    </row>
    <row r="54" spans="1:11" ht="12.75">
      <c r="A54" s="362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362"/>
      <c r="B55" s="22" t="s">
        <v>208</v>
      </c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2.75">
      <c r="A56" s="362"/>
      <c r="B56" s="6" t="s">
        <v>183</v>
      </c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362"/>
      <c r="B57" s="6" t="s">
        <v>185</v>
      </c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362"/>
      <c r="B58" s="6" t="s">
        <v>184</v>
      </c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362"/>
      <c r="C59" s="23"/>
      <c r="D59" s="23"/>
      <c r="E59" s="23"/>
      <c r="F59" s="23"/>
      <c r="G59" s="23"/>
      <c r="H59" s="23"/>
      <c r="I59" s="23"/>
      <c r="J59" s="23"/>
      <c r="K59" s="23"/>
    </row>
    <row r="60" spans="1:12" ht="12.75">
      <c r="A60" s="9" t="s">
        <v>112</v>
      </c>
      <c r="B60" s="9"/>
      <c r="C60" s="9"/>
      <c r="D60" s="9"/>
      <c r="E60" s="9"/>
      <c r="F60" s="9"/>
      <c r="G60" s="9"/>
      <c r="H60" s="9"/>
      <c r="I60" s="9"/>
      <c r="J60" s="9"/>
      <c r="K60" s="15"/>
      <c r="L60" s="25"/>
    </row>
    <row r="61" ht="12.75" customHeight="1">
      <c r="A61" s="360"/>
    </row>
    <row r="62" spans="1:11" ht="12.75">
      <c r="A62" s="360"/>
      <c r="B62" s="20" t="s">
        <v>209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2.75">
      <c r="A63" s="360"/>
      <c r="B63" s="16" t="s">
        <v>198</v>
      </c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2.75">
      <c r="A64" s="360"/>
      <c r="B64" s="16" t="s">
        <v>173</v>
      </c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2.75">
      <c r="A65" s="360"/>
      <c r="B65" s="16" t="s">
        <v>254</v>
      </c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2.75">
      <c r="A66" s="360"/>
      <c r="B66" s="16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2.75">
      <c r="A67" s="360"/>
      <c r="B67" s="29" t="s">
        <v>211</v>
      </c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360"/>
      <c r="B68" s="29" t="s">
        <v>212</v>
      </c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360"/>
      <c r="B69" s="29" t="s">
        <v>213</v>
      </c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360"/>
      <c r="B70" s="29" t="s">
        <v>221</v>
      </c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360"/>
      <c r="B71" s="4" t="s">
        <v>222</v>
      </c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360"/>
      <c r="B72" s="29" t="s">
        <v>223</v>
      </c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360"/>
      <c r="B73" s="29" t="s">
        <v>224</v>
      </c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360"/>
      <c r="B74" s="29" t="s">
        <v>225</v>
      </c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360"/>
      <c r="B75" s="29" t="s">
        <v>255</v>
      </c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360"/>
      <c r="B76" s="29" t="s">
        <v>256</v>
      </c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360"/>
      <c r="B77" s="29" t="s">
        <v>257</v>
      </c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360"/>
      <c r="B78" s="16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2.75">
      <c r="A79" s="360"/>
      <c r="B79" s="20" t="s">
        <v>226</v>
      </c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2.75">
      <c r="A80" s="360"/>
      <c r="B80" s="16" t="s">
        <v>140</v>
      </c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2.75">
      <c r="A81" s="360"/>
      <c r="B81" s="16" t="s">
        <v>141</v>
      </c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2.75">
      <c r="A82" s="360"/>
      <c r="B82" s="16" t="s">
        <v>175</v>
      </c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2.75">
      <c r="A83" s="360"/>
      <c r="B83" s="30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2.75">
      <c r="A84" s="360"/>
      <c r="B84" s="20" t="s">
        <v>227</v>
      </c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2.75">
      <c r="A85" s="360"/>
      <c r="B85" s="16" t="s">
        <v>176</v>
      </c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2.75">
      <c r="A86" s="360"/>
      <c r="B86" s="22" t="s">
        <v>228</v>
      </c>
      <c r="C86" s="22"/>
      <c r="D86" s="22"/>
      <c r="E86" s="22"/>
      <c r="F86" s="22"/>
      <c r="G86" s="23"/>
      <c r="H86" s="23"/>
      <c r="I86" s="23"/>
      <c r="J86" s="23"/>
      <c r="K86" s="23"/>
    </row>
    <row r="87" spans="1:11" ht="12.75" customHeight="1">
      <c r="A87" s="360"/>
      <c r="B87" s="22" t="s">
        <v>139</v>
      </c>
      <c r="C87" s="22"/>
      <c r="D87" s="22"/>
      <c r="E87" s="22"/>
      <c r="F87" s="22"/>
      <c r="G87" s="23"/>
      <c r="H87" s="23"/>
      <c r="I87" s="23"/>
      <c r="J87" s="23"/>
      <c r="K87" s="23"/>
    </row>
    <row r="88" spans="1:11" ht="12.75" customHeight="1">
      <c r="A88" s="360"/>
      <c r="C88" s="23"/>
      <c r="D88" s="23"/>
      <c r="E88" s="23"/>
      <c r="F88" s="23"/>
      <c r="G88" s="23"/>
      <c r="H88" s="23"/>
      <c r="I88" s="23"/>
      <c r="J88" s="23"/>
      <c r="K88" s="23"/>
    </row>
    <row r="89" spans="1:12" ht="12.75">
      <c r="A89" s="358" t="s">
        <v>155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25"/>
    </row>
    <row r="90" spans="1:11" ht="12.75">
      <c r="A90" s="359"/>
      <c r="B90" s="22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2.75">
      <c r="A91" s="359"/>
      <c r="B91" s="16" t="s">
        <v>214</v>
      </c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2.75">
      <c r="A92" s="359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2.75">
      <c r="A93" s="359"/>
      <c r="B93" s="16" t="s">
        <v>215</v>
      </c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2.75">
      <c r="A94" s="359"/>
      <c r="B94" s="19" t="s">
        <v>216</v>
      </c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.75">
      <c r="A95" s="359"/>
      <c r="B95" s="19" t="s">
        <v>217</v>
      </c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.75" customHeight="1">
      <c r="A96" s="359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2.75">
      <c r="A97" s="359"/>
      <c r="B97" s="16" t="s">
        <v>218</v>
      </c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359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359"/>
      <c r="B99" s="22" t="s">
        <v>219</v>
      </c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2.75">
      <c r="A100" s="359"/>
      <c r="B100" s="22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2" ht="12.75">
      <c r="A101" s="358" t="s">
        <v>220</v>
      </c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25"/>
    </row>
    <row r="102" spans="1:11" ht="12.75">
      <c r="A102" s="359"/>
      <c r="B102" s="22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2.75">
      <c r="A103" s="359"/>
      <c r="B103" s="357" t="s">
        <v>230</v>
      </c>
      <c r="C103" s="357"/>
      <c r="D103" s="357"/>
      <c r="E103" s="357"/>
      <c r="F103" s="357"/>
      <c r="G103" s="357"/>
      <c r="H103" s="357"/>
      <c r="I103" s="357"/>
      <c r="J103" s="357"/>
      <c r="K103" s="357"/>
    </row>
    <row r="104" spans="1:11" ht="12.75">
      <c r="A104" s="359"/>
      <c r="B104" s="357"/>
      <c r="C104" s="357"/>
      <c r="D104" s="357"/>
      <c r="E104" s="357"/>
      <c r="F104" s="357"/>
      <c r="G104" s="357"/>
      <c r="H104" s="357"/>
      <c r="I104" s="357"/>
      <c r="J104" s="357"/>
      <c r="K104" s="357"/>
    </row>
    <row r="105" spans="1:11" ht="12.75">
      <c r="A105" s="359"/>
      <c r="B105" s="22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2.75">
      <c r="A106" s="359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2" ht="26.25">
      <c r="A107" s="361" t="s">
        <v>156</v>
      </c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25"/>
    </row>
    <row r="108" ht="12.75">
      <c r="A108" s="360"/>
    </row>
    <row r="109" spans="1:2" ht="12.75">
      <c r="A109" s="360"/>
      <c r="B109" s="16" t="s">
        <v>203</v>
      </c>
    </row>
    <row r="110" spans="1:2" ht="12.75">
      <c r="A110" s="360"/>
      <c r="B110" s="16"/>
    </row>
    <row r="111" spans="1:2" ht="12.75">
      <c r="A111" s="360"/>
      <c r="B111" s="20" t="s">
        <v>259</v>
      </c>
    </row>
    <row r="112" spans="1:2" ht="12.75">
      <c r="A112" s="360"/>
      <c r="B112" s="16" t="s">
        <v>260</v>
      </c>
    </row>
    <row r="113" ht="12.75">
      <c r="A113" s="360"/>
    </row>
    <row r="114" spans="1:2" ht="12.75">
      <c r="A114" s="360"/>
      <c r="B114" s="20" t="s">
        <v>258</v>
      </c>
    </row>
    <row r="115" spans="1:2" ht="12.75">
      <c r="A115" s="360"/>
      <c r="B115" s="16" t="s">
        <v>261</v>
      </c>
    </row>
    <row r="116" ht="12.75">
      <c r="A116" s="360"/>
    </row>
    <row r="117" spans="1:2" ht="12.75">
      <c r="A117" s="360"/>
      <c r="B117" s="20" t="s">
        <v>262</v>
      </c>
    </row>
    <row r="118" spans="1:2" ht="12.75">
      <c r="A118" s="360"/>
      <c r="B118" s="16" t="s">
        <v>264</v>
      </c>
    </row>
    <row r="119" spans="1:2" ht="12.75">
      <c r="A119" s="360"/>
      <c r="B119" s="16" t="s">
        <v>263</v>
      </c>
    </row>
    <row r="120" spans="1:2" ht="12.75">
      <c r="A120" s="360"/>
      <c r="B120" s="16" t="s">
        <v>178</v>
      </c>
    </row>
    <row r="121" spans="1:2" ht="12.75">
      <c r="A121" s="360"/>
      <c r="B121" s="16" t="s">
        <v>179</v>
      </c>
    </row>
    <row r="122" spans="1:2" ht="12.75">
      <c r="A122" s="360"/>
      <c r="B122" s="16"/>
    </row>
    <row r="123" spans="1:2" ht="12.75">
      <c r="A123" s="360"/>
      <c r="B123" s="20" t="s">
        <v>265</v>
      </c>
    </row>
    <row r="124" spans="1:2" ht="12.75">
      <c r="A124" s="360"/>
      <c r="B124" s="16" t="s">
        <v>266</v>
      </c>
    </row>
    <row r="125" spans="1:2" ht="12.75">
      <c r="A125" s="360"/>
      <c r="B125" s="23" t="s">
        <v>137</v>
      </c>
    </row>
    <row r="126" spans="1:2" ht="12.75">
      <c r="A126" s="360"/>
      <c r="B126" s="20"/>
    </row>
    <row r="127" spans="1:2" ht="12.75">
      <c r="A127" s="360"/>
      <c r="B127" s="20" t="s">
        <v>267</v>
      </c>
    </row>
    <row r="128" spans="1:2" ht="12.75">
      <c r="A128" s="360"/>
      <c r="B128" s="16" t="s">
        <v>157</v>
      </c>
    </row>
    <row r="129" spans="1:2" ht="12.75">
      <c r="A129" s="360"/>
      <c r="B129" s="16" t="s">
        <v>192</v>
      </c>
    </row>
    <row r="130" spans="1:2" ht="12.75">
      <c r="A130" s="360"/>
      <c r="B130" s="16" t="s">
        <v>180</v>
      </c>
    </row>
    <row r="131" spans="1:2" ht="12.75">
      <c r="A131" s="360"/>
      <c r="B131" s="16" t="s">
        <v>181</v>
      </c>
    </row>
    <row r="132" spans="1:2" ht="12.75">
      <c r="A132" s="360"/>
      <c r="B132" s="396" t="s">
        <v>268</v>
      </c>
    </row>
    <row r="133" spans="1:2" ht="12.75">
      <c r="A133" s="360"/>
      <c r="B133" s="396" t="s">
        <v>269</v>
      </c>
    </row>
    <row r="134" spans="1:2" ht="12.75">
      <c r="A134" s="360"/>
      <c r="B134" s="16"/>
    </row>
    <row r="135" spans="1:2" ht="12.75">
      <c r="A135" s="360"/>
      <c r="B135" s="20" t="s">
        <v>270</v>
      </c>
    </row>
    <row r="136" spans="1:2" ht="12.75">
      <c r="A136" s="360"/>
      <c r="B136" s="16" t="s">
        <v>191</v>
      </c>
    </row>
    <row r="137" spans="1:2" ht="12.75">
      <c r="A137" s="360"/>
      <c r="B137" s="16" t="s">
        <v>190</v>
      </c>
    </row>
    <row r="138" spans="1:2" ht="12.75">
      <c r="A138" s="360"/>
      <c r="B138" s="16"/>
    </row>
    <row r="139" spans="1:2" ht="12.75">
      <c r="A139" s="360"/>
      <c r="B139" s="20" t="s">
        <v>271</v>
      </c>
    </row>
    <row r="140" spans="1:2" ht="12.75">
      <c r="A140" s="360"/>
      <c r="B140" s="16" t="s">
        <v>272</v>
      </c>
    </row>
    <row r="141" spans="1:2" ht="12.75">
      <c r="A141" s="360"/>
      <c r="B141" s="16" t="s">
        <v>273</v>
      </c>
    </row>
    <row r="142" ht="12.75">
      <c r="A142" s="360"/>
    </row>
    <row r="143" spans="1:2" ht="12.75">
      <c r="A143" s="360"/>
      <c r="B143" s="20" t="s">
        <v>274</v>
      </c>
    </row>
    <row r="144" spans="1:2" ht="12.75">
      <c r="A144" s="360"/>
      <c r="B144" s="16" t="s">
        <v>169</v>
      </c>
    </row>
    <row r="145" spans="1:2" ht="12.75">
      <c r="A145" s="360"/>
      <c r="B145" s="16" t="s">
        <v>168</v>
      </c>
    </row>
    <row r="146" spans="1:2" ht="12.75">
      <c r="A146" s="360"/>
      <c r="B146" s="16" t="s">
        <v>170</v>
      </c>
    </row>
    <row r="147" spans="1:2" ht="12.75">
      <c r="A147" s="360"/>
      <c r="B147" s="16" t="s">
        <v>171</v>
      </c>
    </row>
    <row r="148" spans="1:2" ht="12.75">
      <c r="A148" s="360"/>
      <c r="B148" s="16" t="s">
        <v>172</v>
      </c>
    </row>
    <row r="149" ht="12.75">
      <c r="A149" s="360"/>
    </row>
    <row r="150" spans="1:2" ht="12.75">
      <c r="A150" s="360"/>
      <c r="B150" s="20" t="s">
        <v>275</v>
      </c>
    </row>
    <row r="151" spans="1:2" ht="12.75">
      <c r="A151" s="360"/>
      <c r="B151" s="16" t="s">
        <v>276</v>
      </c>
    </row>
    <row r="152" spans="1:2" ht="12.75">
      <c r="A152" s="360"/>
      <c r="B152" s="16" t="s">
        <v>142</v>
      </c>
    </row>
    <row r="153" spans="1:2" ht="12.75">
      <c r="A153" s="360"/>
      <c r="B153" s="16" t="s">
        <v>277</v>
      </c>
    </row>
    <row r="154" spans="1:2" ht="12.75">
      <c r="A154" s="360"/>
      <c r="B154" s="16" t="s">
        <v>136</v>
      </c>
    </row>
    <row r="155" spans="1:2" ht="12.75">
      <c r="A155" s="360"/>
      <c r="B155" s="16" t="s">
        <v>278</v>
      </c>
    </row>
    <row r="156" spans="1:2" ht="12.75">
      <c r="A156" s="360"/>
      <c r="B156" s="16"/>
    </row>
    <row r="157" spans="1:2" ht="12.75">
      <c r="A157" s="360"/>
      <c r="B157" s="20" t="s">
        <v>279</v>
      </c>
    </row>
    <row r="158" spans="1:2" ht="12.75">
      <c r="A158" s="360"/>
      <c r="B158" s="16" t="s">
        <v>280</v>
      </c>
    </row>
    <row r="159" spans="1:2" ht="12.75">
      <c r="A159" s="360"/>
      <c r="B159" s="16" t="s">
        <v>186</v>
      </c>
    </row>
    <row r="160" spans="1:2" ht="12.75">
      <c r="A160" s="360"/>
      <c r="B160" s="16" t="s">
        <v>187</v>
      </c>
    </row>
    <row r="161" spans="1:2" ht="12.75">
      <c r="A161" s="360"/>
      <c r="B161" s="16" t="s">
        <v>188</v>
      </c>
    </row>
    <row r="162" spans="1:2" ht="12.75">
      <c r="A162" s="360"/>
      <c r="B162" s="16" t="s">
        <v>189</v>
      </c>
    </row>
    <row r="163" ht="12.75">
      <c r="A163" s="360"/>
    </row>
    <row r="164" spans="1:2" ht="12.75">
      <c r="A164" s="360"/>
      <c r="B164" s="20" t="s">
        <v>233</v>
      </c>
    </row>
    <row r="165" spans="1:2" ht="12.75">
      <c r="A165" s="360"/>
      <c r="B165" s="19" t="s">
        <v>252</v>
      </c>
    </row>
    <row r="166" spans="1:2" ht="12.75">
      <c r="A166" s="360"/>
      <c r="B166" s="19" t="s">
        <v>253</v>
      </c>
    </row>
    <row r="167" ht="12.75">
      <c r="A167" s="360"/>
    </row>
    <row r="168" spans="1:12" ht="26.25">
      <c r="A168" s="361"/>
      <c r="B168" s="361"/>
      <c r="C168" s="361"/>
      <c r="D168" s="361"/>
      <c r="E168" s="361"/>
      <c r="F168" s="361"/>
      <c r="G168" s="361"/>
      <c r="H168" s="361"/>
      <c r="I168" s="361"/>
      <c r="J168" s="361"/>
      <c r="K168" s="361"/>
      <c r="L168" s="25"/>
    </row>
  </sheetData>
  <sheetProtection/>
  <mergeCells count="25">
    <mergeCell ref="A102:A106"/>
    <mergeCell ref="B103:K104"/>
    <mergeCell ref="A107:K107"/>
    <mergeCell ref="A108:A167"/>
    <mergeCell ref="A168:K168"/>
    <mergeCell ref="A21:A34"/>
    <mergeCell ref="B22:K22"/>
    <mergeCell ref="B23:K23"/>
    <mergeCell ref="A35:K35"/>
    <mergeCell ref="A36:A59"/>
    <mergeCell ref="B43:K43"/>
    <mergeCell ref="B46:K47"/>
    <mergeCell ref="B51:K51"/>
    <mergeCell ref="B52:K52"/>
    <mergeCell ref="B53:K53"/>
    <mergeCell ref="A2:A13"/>
    <mergeCell ref="A14:K14"/>
    <mergeCell ref="A16:A19"/>
    <mergeCell ref="B16:K16"/>
    <mergeCell ref="A20:K20"/>
    <mergeCell ref="A1:K1"/>
    <mergeCell ref="A61:A88"/>
    <mergeCell ref="A89:K89"/>
    <mergeCell ref="A90:A100"/>
    <mergeCell ref="A101:K10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W19"/>
  <sheetViews>
    <sheetView zoomScalePageLayoutView="0" workbookViewId="0" topLeftCell="A1">
      <selection activeCell="D2" sqref="D2:I2"/>
    </sheetView>
  </sheetViews>
  <sheetFormatPr defaultColWidth="9.140625" defaultRowHeight="12.75"/>
  <cols>
    <col min="1" max="1" width="13.421875" style="1" bestFit="1" customWidth="1"/>
    <col min="2" max="16384" width="9.140625" style="1" customWidth="1"/>
  </cols>
  <sheetData>
    <row r="1" spans="1:11" ht="19.5" customHeight="1">
      <c r="A1" s="336" t="s">
        <v>6</v>
      </c>
      <c r="B1" s="337"/>
      <c r="C1" s="337"/>
      <c r="D1" s="337"/>
      <c r="E1" s="337"/>
      <c r="F1" s="337"/>
      <c r="G1" s="337"/>
      <c r="H1" s="337"/>
      <c r="I1" s="338"/>
      <c r="J1" s="7"/>
      <c r="K1" s="7"/>
    </row>
    <row r="2" spans="1:11" ht="19.5" customHeight="1">
      <c r="A2" s="344" t="s">
        <v>7</v>
      </c>
      <c r="B2" s="345"/>
      <c r="C2" s="345"/>
      <c r="D2" s="339"/>
      <c r="E2" s="340"/>
      <c r="F2" s="340"/>
      <c r="G2" s="340"/>
      <c r="H2" s="340"/>
      <c r="I2" s="341"/>
      <c r="J2" s="7"/>
      <c r="K2" s="7"/>
    </row>
    <row r="3" spans="1:11" ht="19.5" customHeight="1">
      <c r="A3" s="346" t="s">
        <v>8</v>
      </c>
      <c r="B3" s="347"/>
      <c r="C3" s="347"/>
      <c r="D3" s="339"/>
      <c r="E3" s="340"/>
      <c r="F3" s="340"/>
      <c r="G3" s="340"/>
      <c r="H3" s="340"/>
      <c r="I3" s="341"/>
      <c r="J3" s="7"/>
      <c r="K3" s="7"/>
    </row>
    <row r="4" spans="1:18" ht="19.5" customHeight="1">
      <c r="A4" s="342" t="s">
        <v>9</v>
      </c>
      <c r="B4" s="343"/>
      <c r="C4" s="343"/>
      <c r="D4" s="339"/>
      <c r="E4" s="340"/>
      <c r="F4" s="340"/>
      <c r="G4" s="340"/>
      <c r="H4" s="340"/>
      <c r="I4" s="341"/>
      <c r="J4" s="7"/>
      <c r="K4" s="7"/>
      <c r="L4" s="7"/>
      <c r="O4" s="31"/>
      <c r="R4" s="8"/>
    </row>
    <row r="6" spans="10:23" ht="12.75"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9.5" customHeight="1">
      <c r="A7" s="336" t="s">
        <v>10</v>
      </c>
      <c r="B7" s="337"/>
      <c r="C7" s="337"/>
      <c r="D7" s="337"/>
      <c r="E7" s="337"/>
      <c r="F7" s="337"/>
      <c r="G7" s="337"/>
      <c r="H7" s="337"/>
      <c r="I7" s="33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12.75">
      <c r="A8" s="348"/>
      <c r="B8" s="349"/>
      <c r="C8" s="349"/>
      <c r="D8" s="349"/>
      <c r="E8" s="349"/>
      <c r="F8" s="349"/>
      <c r="G8" s="349"/>
      <c r="H8" s="349"/>
      <c r="I8" s="35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</row>
    <row r="9" spans="1:23" ht="12.75">
      <c r="A9" s="351"/>
      <c r="B9" s="352"/>
      <c r="C9" s="352"/>
      <c r="D9" s="352"/>
      <c r="E9" s="352"/>
      <c r="F9" s="352"/>
      <c r="G9" s="352"/>
      <c r="H9" s="352"/>
      <c r="I9" s="353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</row>
    <row r="10" spans="1:23" ht="12.75">
      <c r="A10" s="351"/>
      <c r="B10" s="352"/>
      <c r="C10" s="352"/>
      <c r="D10" s="352"/>
      <c r="E10" s="352"/>
      <c r="F10" s="352"/>
      <c r="G10" s="352"/>
      <c r="H10" s="352"/>
      <c r="I10" s="353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</row>
    <row r="11" spans="1:23" ht="12.75">
      <c r="A11" s="351"/>
      <c r="B11" s="352"/>
      <c r="C11" s="352"/>
      <c r="D11" s="352"/>
      <c r="E11" s="352"/>
      <c r="F11" s="352"/>
      <c r="G11" s="352"/>
      <c r="H11" s="352"/>
      <c r="I11" s="353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</row>
    <row r="12" spans="1:23" ht="12.75">
      <c r="A12" s="351"/>
      <c r="B12" s="352"/>
      <c r="C12" s="352"/>
      <c r="D12" s="352"/>
      <c r="E12" s="352"/>
      <c r="F12" s="352"/>
      <c r="G12" s="352"/>
      <c r="H12" s="352"/>
      <c r="I12" s="353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</row>
    <row r="13" spans="1:23" ht="12.75">
      <c r="A13" s="354"/>
      <c r="B13" s="355"/>
      <c r="C13" s="355"/>
      <c r="D13" s="355"/>
      <c r="E13" s="355"/>
      <c r="F13" s="355"/>
      <c r="G13" s="355"/>
      <c r="H13" s="355"/>
      <c r="I13" s="35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0:23" ht="12.75"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0:23" ht="12.75"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12.75">
      <c r="A16" s="3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8" ht="12.75">
      <c r="E18" s="31"/>
    </row>
    <row r="19" ht="12.75">
      <c r="E19" s="31"/>
    </row>
  </sheetData>
  <sheetProtection/>
  <mergeCells count="9">
    <mergeCell ref="A2:C2"/>
    <mergeCell ref="A3:C3"/>
    <mergeCell ref="A4:C4"/>
    <mergeCell ref="A8:I13"/>
    <mergeCell ref="A1:I1"/>
    <mergeCell ref="A7:I7"/>
    <mergeCell ref="D2:I2"/>
    <mergeCell ref="D3:I3"/>
    <mergeCell ref="D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AH153"/>
  <sheetViews>
    <sheetView zoomScalePageLayoutView="0" workbookViewId="0" topLeftCell="B1">
      <selection activeCell="C8" sqref="C8"/>
    </sheetView>
  </sheetViews>
  <sheetFormatPr defaultColWidth="9.140625" defaultRowHeight="12.75"/>
  <cols>
    <col min="1" max="1" width="9.8515625" style="0" hidden="1" customWidth="1"/>
    <col min="2" max="2" width="8.8515625" style="0" customWidth="1"/>
    <col min="3" max="3" width="15.28125" style="0" customWidth="1"/>
    <col min="4" max="4" width="17.421875" style="0" customWidth="1"/>
    <col min="5" max="5" width="18.57421875" style="0" customWidth="1"/>
    <col min="6" max="6" width="7.57421875" style="0" customWidth="1"/>
    <col min="7" max="7" width="24.57421875" style="0" customWidth="1"/>
    <col min="8" max="8" width="11.8515625" style="0" customWidth="1"/>
    <col min="9" max="9" width="12.28125" style="0" customWidth="1"/>
    <col min="10" max="10" width="17.421875" style="0" customWidth="1"/>
    <col min="11" max="18" width="16.28125" style="0" customWidth="1"/>
    <col min="19" max="19" width="10.421875" style="0" customWidth="1"/>
    <col min="20" max="20" width="14.140625" style="0" customWidth="1"/>
    <col min="21" max="21" width="10.00390625" style="0" customWidth="1"/>
    <col min="22" max="22" width="10.57421875" style="0" customWidth="1"/>
    <col min="23" max="23" width="10.7109375" style="0" customWidth="1"/>
    <col min="24" max="24" width="16.28125" style="0" customWidth="1"/>
    <col min="25" max="25" width="15.00390625" style="0" customWidth="1"/>
    <col min="26" max="26" width="13.7109375" style="0" customWidth="1"/>
    <col min="27" max="27" width="18.7109375" style="0" customWidth="1"/>
    <col min="28" max="28" width="29.57421875" style="0" customWidth="1"/>
    <col min="29" max="29" width="31.28125" style="0" customWidth="1"/>
    <col min="30" max="30" width="20.28125" style="0" customWidth="1"/>
    <col min="31" max="31" width="27.7109375" style="0" customWidth="1"/>
    <col min="32" max="32" width="45.421875" style="0" customWidth="1"/>
  </cols>
  <sheetData>
    <row r="1" spans="1:34" s="3" customFormat="1" ht="27.75" customHeight="1" thickBot="1">
      <c r="A1" s="42"/>
      <c r="B1" s="43" t="s">
        <v>234</v>
      </c>
      <c r="C1" s="44"/>
      <c r="D1" s="44"/>
      <c r="E1" s="44"/>
      <c r="F1" s="45"/>
      <c r="G1" s="45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  <c r="AB1" s="49"/>
      <c r="AC1" s="49"/>
      <c r="AD1" s="49"/>
      <c r="AE1" s="49"/>
      <c r="AF1" s="49"/>
      <c r="AG1" s="49"/>
      <c r="AH1" s="49"/>
    </row>
    <row r="2" spans="1:34" s="32" customFormat="1" ht="15" customHeight="1" thickBot="1">
      <c r="A2" s="165"/>
      <c r="B2" s="368" t="str">
        <f>IF(COUNTA(AB8:AF22)+COUNTA(K24:R24)&gt;COUNTIF(AB8:AF22,"")+COUNTIF(K24:R24,""),"Er zijn fouten,  zie rechts van of onder de invulmatrix!","Controles zijn goed!")</f>
        <v>Controles zijn goed!</v>
      </c>
      <c r="C2" s="369"/>
      <c r="D2" s="369"/>
      <c r="E2" s="370"/>
      <c r="F2" s="50"/>
      <c r="G2" s="51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55"/>
      <c r="AC2" s="55"/>
      <c r="AD2" s="55"/>
      <c r="AE2" s="55"/>
      <c r="AF2" s="55"/>
      <c r="AG2" s="55"/>
      <c r="AH2" s="55"/>
    </row>
    <row r="3" spans="1:34" s="18" customFormat="1" ht="28.5" customHeight="1" thickBot="1">
      <c r="A3" s="56"/>
      <c r="B3" s="376" t="s">
        <v>232</v>
      </c>
      <c r="C3" s="377"/>
      <c r="D3" s="377"/>
      <c r="E3" s="378"/>
      <c r="F3" s="378"/>
      <c r="G3" s="378"/>
      <c r="H3" s="378"/>
      <c r="I3" s="379"/>
      <c r="J3" s="385" t="s">
        <v>112</v>
      </c>
      <c r="K3" s="386"/>
      <c r="L3" s="386"/>
      <c r="M3" s="386"/>
      <c r="N3" s="386"/>
      <c r="O3" s="386"/>
      <c r="P3" s="386"/>
      <c r="Q3" s="386"/>
      <c r="R3" s="386"/>
      <c r="S3" s="387"/>
      <c r="T3" s="384" t="s">
        <v>5</v>
      </c>
      <c r="U3" s="378"/>
      <c r="V3" s="378"/>
      <c r="W3" s="378"/>
      <c r="X3" s="310"/>
      <c r="Y3" s="313"/>
      <c r="Z3" s="315"/>
      <c r="AA3" s="315"/>
      <c r="AB3" s="57"/>
      <c r="AC3" s="57"/>
      <c r="AD3" s="57"/>
      <c r="AE3" s="57"/>
      <c r="AF3" s="57"/>
      <c r="AG3" s="57"/>
      <c r="AH3" s="57"/>
    </row>
    <row r="4" spans="1:34" s="5" customFormat="1" ht="56.25" customHeight="1" thickBot="1">
      <c r="A4" s="58"/>
      <c r="B4" s="59"/>
      <c r="C4" s="60"/>
      <c r="D4" s="60"/>
      <c r="E4" s="61"/>
      <c r="F4" s="382" t="s">
        <v>42</v>
      </c>
      <c r="G4" s="383"/>
      <c r="H4" s="62"/>
      <c r="I4" s="63"/>
      <c r="J4" s="64"/>
      <c r="K4" s="380" t="s">
        <v>134</v>
      </c>
      <c r="L4" s="380"/>
      <c r="M4" s="380"/>
      <c r="N4" s="380"/>
      <c r="O4" s="380"/>
      <c r="P4" s="380"/>
      <c r="Q4" s="380"/>
      <c r="R4" s="380"/>
      <c r="S4" s="381"/>
      <c r="T4" s="65"/>
      <c r="U4" s="66"/>
      <c r="V4" s="66"/>
      <c r="W4" s="67"/>
      <c r="X4" s="311"/>
      <c r="Y4" s="312"/>
      <c r="Z4" s="312"/>
      <c r="AA4" s="314"/>
      <c r="AB4" s="41"/>
      <c r="AC4" s="41"/>
      <c r="AD4" s="41"/>
      <c r="AE4" s="41"/>
      <c r="AF4" s="41"/>
      <c r="AG4" s="41"/>
      <c r="AH4" s="41"/>
    </row>
    <row r="5" spans="1:34" s="5" customFormat="1" ht="83.25" customHeight="1" thickBot="1">
      <c r="A5" s="68" t="s">
        <v>152</v>
      </c>
      <c r="B5" s="69" t="s">
        <v>40</v>
      </c>
      <c r="C5" s="70" t="s">
        <v>33</v>
      </c>
      <c r="D5" s="70" t="s">
        <v>41</v>
      </c>
      <c r="E5" s="70" t="s">
        <v>43</v>
      </c>
      <c r="F5" s="70" t="s">
        <v>204</v>
      </c>
      <c r="G5" s="70" t="s">
        <v>37</v>
      </c>
      <c r="H5" s="70" t="s">
        <v>147</v>
      </c>
      <c r="I5" s="71" t="s">
        <v>38</v>
      </c>
      <c r="J5" s="72" t="s">
        <v>95</v>
      </c>
      <c r="K5" s="130" t="s">
        <v>210</v>
      </c>
      <c r="L5" s="130" t="s">
        <v>210</v>
      </c>
      <c r="M5" s="130" t="s">
        <v>210</v>
      </c>
      <c r="N5" s="130" t="s">
        <v>210</v>
      </c>
      <c r="O5" s="130" t="s">
        <v>210</v>
      </c>
      <c r="P5" s="130" t="s">
        <v>210</v>
      </c>
      <c r="Q5" s="130" t="s">
        <v>210</v>
      </c>
      <c r="R5" s="131" t="s">
        <v>210</v>
      </c>
      <c r="S5" s="73" t="s">
        <v>242</v>
      </c>
      <c r="T5" s="74" t="s">
        <v>158</v>
      </c>
      <c r="U5" s="75" t="s">
        <v>36</v>
      </c>
      <c r="V5" s="75" t="s">
        <v>34</v>
      </c>
      <c r="W5" s="76" t="s">
        <v>35</v>
      </c>
      <c r="X5" s="72" t="s">
        <v>243</v>
      </c>
      <c r="Y5" s="316" t="s">
        <v>159</v>
      </c>
      <c r="Z5" s="316" t="s">
        <v>39</v>
      </c>
      <c r="AA5" s="317" t="s">
        <v>165</v>
      </c>
      <c r="AB5" s="41"/>
      <c r="AC5" s="41"/>
      <c r="AD5" s="41"/>
      <c r="AE5" s="41"/>
      <c r="AF5" s="41"/>
      <c r="AG5" s="41"/>
      <c r="AH5" s="41"/>
    </row>
    <row r="6" spans="1:34" s="5" customFormat="1" ht="13.5" thickBot="1">
      <c r="A6" s="77"/>
      <c r="B6" s="78"/>
      <c r="C6" s="79"/>
      <c r="D6" s="79"/>
      <c r="E6" s="79"/>
      <c r="F6" s="80" t="s">
        <v>0</v>
      </c>
      <c r="G6" s="80"/>
      <c r="H6" s="80" t="s">
        <v>104</v>
      </c>
      <c r="I6" s="81" t="s">
        <v>154</v>
      </c>
      <c r="J6" s="82" t="s">
        <v>14</v>
      </c>
      <c r="K6" s="373"/>
      <c r="L6" s="374"/>
      <c r="M6" s="374"/>
      <c r="N6" s="374"/>
      <c r="O6" s="374"/>
      <c r="P6" s="374"/>
      <c r="Q6" s="374"/>
      <c r="R6" s="375"/>
      <c r="S6" s="83" t="s">
        <v>1</v>
      </c>
      <c r="T6" s="84" t="s">
        <v>2</v>
      </c>
      <c r="U6" s="80" t="s">
        <v>2</v>
      </c>
      <c r="V6" s="85" t="s">
        <v>1</v>
      </c>
      <c r="W6" s="86" t="s">
        <v>1</v>
      </c>
      <c r="X6" s="87" t="s">
        <v>1</v>
      </c>
      <c r="Y6" s="324" t="s">
        <v>3</v>
      </c>
      <c r="Z6" s="320"/>
      <c r="AA6" s="321" t="s">
        <v>166</v>
      </c>
      <c r="AB6" s="371" t="s">
        <v>231</v>
      </c>
      <c r="AC6" s="372"/>
      <c r="AD6" s="372"/>
      <c r="AE6" s="372"/>
      <c r="AF6" s="372"/>
      <c r="AG6" s="41"/>
      <c r="AH6" s="41"/>
    </row>
    <row r="7" spans="1:33" s="41" customFormat="1" ht="13.5" thickBot="1">
      <c r="A7" s="33">
        <v>0</v>
      </c>
      <c r="B7" s="33">
        <v>1</v>
      </c>
      <c r="C7" s="34">
        <f>+B7+1</f>
        <v>2</v>
      </c>
      <c r="D7" s="34">
        <f aca="true" t="shared" si="0" ref="D7:J7">+C7+1</f>
        <v>3</v>
      </c>
      <c r="E7" s="34">
        <f t="shared" si="0"/>
        <v>4</v>
      </c>
      <c r="F7" s="34">
        <f t="shared" si="0"/>
        <v>5</v>
      </c>
      <c r="G7" s="34">
        <f t="shared" si="0"/>
        <v>6</v>
      </c>
      <c r="H7" s="34">
        <f t="shared" si="0"/>
        <v>7</v>
      </c>
      <c r="I7" s="35">
        <f t="shared" si="0"/>
        <v>8</v>
      </c>
      <c r="J7" s="36">
        <f t="shared" si="0"/>
        <v>9</v>
      </c>
      <c r="K7" s="318">
        <f aca="true" t="shared" si="1" ref="K7:Z7">+J7+1</f>
        <v>10</v>
      </c>
      <c r="L7" s="318">
        <f t="shared" si="1"/>
        <v>11</v>
      </c>
      <c r="M7" s="318">
        <f t="shared" si="1"/>
        <v>12</v>
      </c>
      <c r="N7" s="318">
        <f t="shared" si="1"/>
        <v>13</v>
      </c>
      <c r="O7" s="318">
        <f t="shared" si="1"/>
        <v>14</v>
      </c>
      <c r="P7" s="318">
        <f t="shared" si="1"/>
        <v>15</v>
      </c>
      <c r="Q7" s="318">
        <f t="shared" si="1"/>
        <v>16</v>
      </c>
      <c r="R7" s="319">
        <f t="shared" si="1"/>
        <v>17</v>
      </c>
      <c r="S7" s="37">
        <f t="shared" si="1"/>
        <v>18</v>
      </c>
      <c r="T7" s="33">
        <f t="shared" si="1"/>
        <v>19</v>
      </c>
      <c r="U7" s="34">
        <f t="shared" si="1"/>
        <v>20</v>
      </c>
      <c r="V7" s="34">
        <f t="shared" si="1"/>
        <v>21</v>
      </c>
      <c r="W7" s="35">
        <f>+V7+1</f>
        <v>22</v>
      </c>
      <c r="X7" s="335">
        <f t="shared" si="1"/>
        <v>23</v>
      </c>
      <c r="Y7" s="38">
        <f t="shared" si="1"/>
        <v>24</v>
      </c>
      <c r="Z7" s="39">
        <f t="shared" si="1"/>
        <v>25</v>
      </c>
      <c r="AA7" s="35">
        <f>+Z7+1</f>
        <v>26</v>
      </c>
      <c r="AC7" s="175"/>
      <c r="AD7" s="175"/>
      <c r="AE7" s="175"/>
      <c r="AF7" s="175"/>
      <c r="AG7" s="40"/>
    </row>
    <row r="8" spans="1:34" ht="15" customHeight="1">
      <c r="A8" s="88"/>
      <c r="B8" s="88">
        <v>1</v>
      </c>
      <c r="C8" s="166"/>
      <c r="D8" s="167"/>
      <c r="E8" s="132"/>
      <c r="F8" s="168"/>
      <c r="G8" s="169"/>
      <c r="H8" s="169"/>
      <c r="I8" s="170"/>
      <c r="J8" s="135"/>
      <c r="K8" s="136"/>
      <c r="L8" s="136"/>
      <c r="M8" s="136"/>
      <c r="N8" s="136"/>
      <c r="O8" s="136"/>
      <c r="P8" s="136"/>
      <c r="Q8" s="136"/>
      <c r="R8" s="137"/>
      <c r="S8" s="171">
        <f>(J8*31.65)+K8*VLOOKUP(K$5,$F$42:$I$64,3,FALSE)+L8*VLOOKUP(L$5,$F$42:$I$64,3,FALSE)+M8*VLOOKUP(M$5,$F$42:$I$64,3,FALSE)+N8*VLOOKUP(N$5,$F$42:$I$64,3,FALSE)+O8*VLOOKUP(O$5,$F$42:$I$64,3,FALSE)+P8*VLOOKUP(P$5,$F$42:$I$64,3,FALSE)+Q8*VLOOKUP(Q$5,$F$42:$I$64,3,FALSE)+R8*VLOOKUP(R$5,$F$42:$I$64,3,FALSE)</f>
        <v>0</v>
      </c>
      <c r="T8" s="172"/>
      <c r="U8" s="136"/>
      <c r="V8" s="173"/>
      <c r="W8" s="329"/>
      <c r="X8" s="174">
        <f>T8*3.6+V8+W8</f>
        <v>0</v>
      </c>
      <c r="Y8" s="332">
        <f>+IF(ISERROR(X8/S8*100),0,X8/S8*100)</f>
        <v>0</v>
      </c>
      <c r="Z8" s="325">
        <f>+IF(ISERROR(T8/H8*1000),0,T8/H8*1000)</f>
        <v>0</v>
      </c>
      <c r="AA8" s="322"/>
      <c r="AB8" s="90">
        <f>IF(AND(OR(ISBLANK(F8),ISBLANK(G8),ISBLANK(H8)),SUM(S8,X8)&gt;0),"Vul aub ook in de kolommen 5, 6 en 7 de installatiegegevens in","")</f>
      </c>
      <c r="AC8" s="90">
        <f>IF(AND(ISBLANK(I8),COUNTA(V8,W8)),"Vul aub in kolom 8 ook het thermisch vermogen in","")</f>
      </c>
      <c r="AD8" s="90">
        <f>IF(AND(NOT(OR($G8="Expansieturbine",$G8="Zonnepanelen")),AND($X8&gt;0,$S8=0)),"Geef aub ook inzet op","")</f>
      </c>
      <c r="AE8" s="91">
        <f aca="true" t="shared" si="2" ref="AE8:AE22">IF(Y8&gt;100,"Rendement hoger dan 100%",IF(Y8&lt;0,"Rendement kleiner dan 0%",""))</f>
      </c>
      <c r="AF8" s="90">
        <f>IF(Z8&gt;365*24,"Het aantal bedrijfsuren kan niet hoger zijn dan 8760","")</f>
      </c>
      <c r="AG8" s="92"/>
      <c r="AH8" s="49"/>
    </row>
    <row r="9" spans="1:34" ht="15" customHeight="1">
      <c r="A9" s="93"/>
      <c r="B9" s="93">
        <f>+B8+1</f>
        <v>2</v>
      </c>
      <c r="C9" s="138"/>
      <c r="D9" s="139"/>
      <c r="E9" s="140"/>
      <c r="F9" s="133"/>
      <c r="G9" s="134"/>
      <c r="H9" s="141"/>
      <c r="I9" s="142"/>
      <c r="J9" s="143"/>
      <c r="K9" s="144"/>
      <c r="L9" s="144"/>
      <c r="M9" s="144"/>
      <c r="N9" s="144"/>
      <c r="O9" s="144"/>
      <c r="P9" s="144"/>
      <c r="Q9" s="144"/>
      <c r="R9" s="145"/>
      <c r="S9" s="89">
        <f>(J9*31.65)+K9*VLOOKUP(K$5,$F$42:$I$64,3,FALSE)+L9*VLOOKUP(L$5,$F$42:$I$64,3,FALSE)+M9*VLOOKUP(M$5,$F$42:$I$64,3,FALSE)+N9*VLOOKUP(N$5,$F$42:$I$64,3,FALSE)+O9*VLOOKUP(O$5,$F$42:$I$64,3,FALSE)+P9*VLOOKUP(P$5,$F$42:$I$64,3,FALSE)+Q9*VLOOKUP(Q$5,$F$42:$I$64,3,FALSE)+R9*VLOOKUP(R$5,$F$42:$I$64,3,FALSE)</f>
        <v>0</v>
      </c>
      <c r="T9" s="161"/>
      <c r="U9" s="144"/>
      <c r="V9" s="142"/>
      <c r="W9" s="330"/>
      <c r="X9" s="94">
        <f aca="true" t="shared" si="3" ref="X9:X22">T9*3.6+V9+W9</f>
        <v>0</v>
      </c>
      <c r="Y9" s="333">
        <f>+IF(ISERROR(X9/S9*100),0,X9/S9*100)</f>
        <v>0</v>
      </c>
      <c r="Z9" s="95">
        <f>+IF(ISERROR(T9/H9*1000),0,T9/H9*1000)</f>
        <v>0</v>
      </c>
      <c r="AA9" s="323"/>
      <c r="AB9" s="90">
        <f aca="true" t="shared" si="4" ref="AB9:AB22">IF(AND(OR(ISBLANK(F9),ISBLANK(G9),ISBLANK(H9)),SUM(S9,X9)&gt;0),"Vul aub ook in de kolommen 5, 6 en 7 de installatiegegevens in","")</f>
      </c>
      <c r="AC9" s="90">
        <f aca="true" t="shared" si="5" ref="AC9:AC22">IF(AND(ISBLANK(I9),COUNTA(V9,W9)),"Vul aub in kolom 8 ook het thermisch vermogen in","")</f>
      </c>
      <c r="AD9" s="90">
        <f aca="true" t="shared" si="6" ref="AD9:AD22">IF(AND(NOT(OR($G9="Expansieturbine",$G9="Zonnepanelen")),AND($X9&gt;0,$S9=0)),"Geef aub ook inzet op","")</f>
      </c>
      <c r="AE9" s="91">
        <f t="shared" si="2"/>
      </c>
      <c r="AF9" s="90">
        <f aca="true" t="shared" si="7" ref="AF9:AF22">IF(Z9&gt;365*24,"Het aantal bedrijfsuren kan niet hoger zijn dan 8760","")</f>
      </c>
      <c r="AG9" s="49"/>
      <c r="AH9" s="49"/>
    </row>
    <row r="10" spans="1:34" ht="15" customHeight="1">
      <c r="A10" s="93"/>
      <c r="B10" s="93">
        <f>+B9+1</f>
        <v>3</v>
      </c>
      <c r="C10" s="138"/>
      <c r="D10" s="139"/>
      <c r="E10" s="140"/>
      <c r="F10" s="133"/>
      <c r="G10" s="134"/>
      <c r="H10" s="141"/>
      <c r="I10" s="146"/>
      <c r="J10" s="147"/>
      <c r="K10" s="148"/>
      <c r="L10" s="148"/>
      <c r="M10" s="148"/>
      <c r="N10" s="148"/>
      <c r="O10" s="148"/>
      <c r="P10" s="148"/>
      <c r="Q10" s="148"/>
      <c r="R10" s="149"/>
      <c r="S10" s="89">
        <f aca="true" t="shared" si="8" ref="S10:S22">(J10*31.65)+K10*VLOOKUP(K$5,$F$42:$I$64,3,FALSE)+L10*VLOOKUP(L$5,$F$42:$I$64,3,FALSE)+M10*VLOOKUP(M$5,$F$42:$I$64,3,FALSE)+N10*VLOOKUP(N$5,$F$42:$I$64,3,FALSE)+O10*VLOOKUP(O$5,$F$42:$I$64,3,FALSE)+P10*VLOOKUP(P$5,$F$42:$I$64,3,FALSE)+Q10*VLOOKUP(Q$5,$F$42:$I$64,3,FALSE)+R10*VLOOKUP(R$5,$F$42:$I$64,3,FALSE)</f>
        <v>0</v>
      </c>
      <c r="T10" s="161"/>
      <c r="U10" s="144"/>
      <c r="V10" s="142"/>
      <c r="W10" s="330"/>
      <c r="X10" s="94">
        <f t="shared" si="3"/>
        <v>0</v>
      </c>
      <c r="Y10" s="333">
        <f>+IF(ISERROR(X10/S10*100),0,X10/S10*100)</f>
        <v>0</v>
      </c>
      <c r="Z10" s="95">
        <f>+IF(ISERROR(T10/H10*1000),0,T10/H10*1000)</f>
        <v>0</v>
      </c>
      <c r="AA10" s="323"/>
      <c r="AB10" s="90">
        <f t="shared" si="4"/>
      </c>
      <c r="AC10" s="90">
        <f t="shared" si="5"/>
      </c>
      <c r="AD10" s="90">
        <f t="shared" si="6"/>
      </c>
      <c r="AE10" s="91">
        <f t="shared" si="2"/>
      </c>
      <c r="AF10" s="90">
        <f t="shared" si="7"/>
      </c>
      <c r="AG10" s="49"/>
      <c r="AH10" s="49"/>
    </row>
    <row r="11" spans="1:34" ht="15" customHeight="1">
      <c r="A11" s="93"/>
      <c r="B11" s="93">
        <f aca="true" t="shared" si="9" ref="B11:B17">+B10+1</f>
        <v>4</v>
      </c>
      <c r="C11" s="138"/>
      <c r="D11" s="139"/>
      <c r="E11" s="140"/>
      <c r="F11" s="133"/>
      <c r="G11" s="134"/>
      <c r="H11" s="141"/>
      <c r="I11" s="146"/>
      <c r="J11" s="147"/>
      <c r="K11" s="148"/>
      <c r="L11" s="148"/>
      <c r="M11" s="148"/>
      <c r="N11" s="148"/>
      <c r="O11" s="148"/>
      <c r="P11" s="148"/>
      <c r="Q11" s="148"/>
      <c r="R11" s="149"/>
      <c r="S11" s="89">
        <f t="shared" si="8"/>
        <v>0</v>
      </c>
      <c r="T11" s="161"/>
      <c r="U11" s="144"/>
      <c r="V11" s="142"/>
      <c r="W11" s="330"/>
      <c r="X11" s="94">
        <f t="shared" si="3"/>
        <v>0</v>
      </c>
      <c r="Y11" s="333">
        <f aca="true" t="shared" si="10" ref="Y11:Y23">+IF(ISERROR(X11/S11*100),0,X11/S11*100)</f>
        <v>0</v>
      </c>
      <c r="Z11" s="95">
        <f>+IF(ISERROR(T11/H11*1000),0,T11/H11*1000)</f>
        <v>0</v>
      </c>
      <c r="AA11" s="323"/>
      <c r="AB11" s="90">
        <f t="shared" si="4"/>
      </c>
      <c r="AC11" s="90">
        <f t="shared" si="5"/>
      </c>
      <c r="AD11" s="90">
        <f t="shared" si="6"/>
      </c>
      <c r="AE11" s="91">
        <f t="shared" si="2"/>
      </c>
      <c r="AF11" s="90">
        <f t="shared" si="7"/>
      </c>
      <c r="AG11" s="49"/>
      <c r="AH11" s="49"/>
    </row>
    <row r="12" spans="1:34" ht="15" customHeight="1">
      <c r="A12" s="93"/>
      <c r="B12" s="93">
        <f t="shared" si="9"/>
        <v>5</v>
      </c>
      <c r="C12" s="138"/>
      <c r="D12" s="139"/>
      <c r="E12" s="140"/>
      <c r="F12" s="133"/>
      <c r="G12" s="134"/>
      <c r="H12" s="141"/>
      <c r="I12" s="146"/>
      <c r="J12" s="147"/>
      <c r="K12" s="148"/>
      <c r="L12" s="148"/>
      <c r="M12" s="148"/>
      <c r="N12" s="148"/>
      <c r="O12" s="148"/>
      <c r="P12" s="148"/>
      <c r="Q12" s="148"/>
      <c r="R12" s="149"/>
      <c r="S12" s="89">
        <f t="shared" si="8"/>
        <v>0</v>
      </c>
      <c r="T12" s="161"/>
      <c r="U12" s="144"/>
      <c r="V12" s="142"/>
      <c r="W12" s="330"/>
      <c r="X12" s="94">
        <f t="shared" si="3"/>
        <v>0</v>
      </c>
      <c r="Y12" s="95">
        <f t="shared" si="10"/>
        <v>0</v>
      </c>
      <c r="Z12" s="94">
        <f aca="true" t="shared" si="11" ref="Z12:Z23">+IF(ISERROR(T12/H12*1000),0,T12/H12*1000)</f>
        <v>0</v>
      </c>
      <c r="AA12" s="323"/>
      <c r="AB12" s="90">
        <f t="shared" si="4"/>
      </c>
      <c r="AC12" s="90">
        <f t="shared" si="5"/>
      </c>
      <c r="AD12" s="90">
        <f t="shared" si="6"/>
      </c>
      <c r="AE12" s="91">
        <f t="shared" si="2"/>
      </c>
      <c r="AF12" s="90">
        <f t="shared" si="7"/>
      </c>
      <c r="AG12" s="49"/>
      <c r="AH12" s="49"/>
    </row>
    <row r="13" spans="1:34" ht="15" customHeight="1">
      <c r="A13" s="93"/>
      <c r="B13" s="93">
        <f t="shared" si="9"/>
        <v>6</v>
      </c>
      <c r="C13" s="138"/>
      <c r="D13" s="139"/>
      <c r="E13" s="140"/>
      <c r="F13" s="133"/>
      <c r="G13" s="134"/>
      <c r="H13" s="141"/>
      <c r="I13" s="150"/>
      <c r="J13" s="147"/>
      <c r="K13" s="148"/>
      <c r="L13" s="148"/>
      <c r="M13" s="148"/>
      <c r="N13" s="148"/>
      <c r="O13" s="148"/>
      <c r="P13" s="148"/>
      <c r="Q13" s="148"/>
      <c r="R13" s="149"/>
      <c r="S13" s="89">
        <f t="shared" si="8"/>
        <v>0</v>
      </c>
      <c r="T13" s="161"/>
      <c r="U13" s="144"/>
      <c r="V13" s="142"/>
      <c r="W13" s="330"/>
      <c r="X13" s="94">
        <f t="shared" si="3"/>
        <v>0</v>
      </c>
      <c r="Y13" s="333">
        <f t="shared" si="10"/>
        <v>0</v>
      </c>
      <c r="Z13" s="95">
        <f t="shared" si="11"/>
        <v>0</v>
      </c>
      <c r="AA13" s="323"/>
      <c r="AB13" s="90">
        <f t="shared" si="4"/>
      </c>
      <c r="AC13" s="90">
        <f t="shared" si="5"/>
      </c>
      <c r="AD13" s="90">
        <f t="shared" si="6"/>
      </c>
      <c r="AE13" s="91">
        <f t="shared" si="2"/>
      </c>
      <c r="AF13" s="90">
        <f t="shared" si="7"/>
      </c>
      <c r="AG13" s="49"/>
      <c r="AH13" s="49"/>
    </row>
    <row r="14" spans="1:34" ht="15" customHeight="1">
      <c r="A14" s="93"/>
      <c r="B14" s="93">
        <f t="shared" si="9"/>
        <v>7</v>
      </c>
      <c r="C14" s="138"/>
      <c r="D14" s="139"/>
      <c r="E14" s="140"/>
      <c r="F14" s="133"/>
      <c r="G14" s="134"/>
      <c r="H14" s="141"/>
      <c r="I14" s="146"/>
      <c r="J14" s="147"/>
      <c r="K14" s="148"/>
      <c r="L14" s="148"/>
      <c r="M14" s="148"/>
      <c r="N14" s="148"/>
      <c r="O14" s="148"/>
      <c r="P14" s="148"/>
      <c r="Q14" s="148"/>
      <c r="R14" s="149"/>
      <c r="S14" s="89">
        <f t="shared" si="8"/>
        <v>0</v>
      </c>
      <c r="T14" s="161"/>
      <c r="U14" s="144"/>
      <c r="V14" s="142"/>
      <c r="W14" s="330"/>
      <c r="X14" s="94">
        <f t="shared" si="3"/>
        <v>0</v>
      </c>
      <c r="Y14" s="333">
        <f t="shared" si="10"/>
        <v>0</v>
      </c>
      <c r="Z14" s="95">
        <f t="shared" si="11"/>
        <v>0</v>
      </c>
      <c r="AA14" s="323"/>
      <c r="AB14" s="90">
        <f t="shared" si="4"/>
      </c>
      <c r="AC14" s="90">
        <f t="shared" si="5"/>
      </c>
      <c r="AD14" s="90">
        <f t="shared" si="6"/>
      </c>
      <c r="AE14" s="91">
        <f t="shared" si="2"/>
      </c>
      <c r="AF14" s="90">
        <f t="shared" si="7"/>
      </c>
      <c r="AG14" s="49"/>
      <c r="AH14" s="49"/>
    </row>
    <row r="15" spans="1:34" ht="15" customHeight="1">
      <c r="A15" s="93"/>
      <c r="B15" s="93">
        <f t="shared" si="9"/>
        <v>8</v>
      </c>
      <c r="C15" s="138"/>
      <c r="D15" s="139"/>
      <c r="E15" s="140"/>
      <c r="F15" s="133"/>
      <c r="G15" s="134"/>
      <c r="H15" s="141"/>
      <c r="I15" s="146"/>
      <c r="J15" s="147"/>
      <c r="K15" s="148"/>
      <c r="L15" s="148"/>
      <c r="M15" s="148"/>
      <c r="N15" s="148"/>
      <c r="O15" s="148"/>
      <c r="P15" s="148"/>
      <c r="Q15" s="148"/>
      <c r="R15" s="149"/>
      <c r="S15" s="89">
        <f t="shared" si="8"/>
        <v>0</v>
      </c>
      <c r="T15" s="161"/>
      <c r="U15" s="144"/>
      <c r="V15" s="142"/>
      <c r="W15" s="330"/>
      <c r="X15" s="94">
        <f t="shared" si="3"/>
        <v>0</v>
      </c>
      <c r="Y15" s="333">
        <f t="shared" si="10"/>
        <v>0</v>
      </c>
      <c r="Z15" s="95">
        <f t="shared" si="11"/>
        <v>0</v>
      </c>
      <c r="AA15" s="323"/>
      <c r="AB15" s="90">
        <f t="shared" si="4"/>
      </c>
      <c r="AC15" s="90">
        <f t="shared" si="5"/>
      </c>
      <c r="AD15" s="90">
        <f t="shared" si="6"/>
      </c>
      <c r="AE15" s="91">
        <f t="shared" si="2"/>
      </c>
      <c r="AF15" s="90">
        <f t="shared" si="7"/>
      </c>
      <c r="AG15" s="49"/>
      <c r="AH15" s="49"/>
    </row>
    <row r="16" spans="1:34" ht="15" customHeight="1">
      <c r="A16" s="93"/>
      <c r="B16" s="93">
        <f t="shared" si="9"/>
        <v>9</v>
      </c>
      <c r="C16" s="138"/>
      <c r="D16" s="139"/>
      <c r="E16" s="140"/>
      <c r="F16" s="133"/>
      <c r="G16" s="134"/>
      <c r="H16" s="141"/>
      <c r="I16" s="146"/>
      <c r="J16" s="147"/>
      <c r="K16" s="148"/>
      <c r="L16" s="148"/>
      <c r="M16" s="148"/>
      <c r="N16" s="148"/>
      <c r="O16" s="148"/>
      <c r="P16" s="148"/>
      <c r="Q16" s="148"/>
      <c r="R16" s="149"/>
      <c r="S16" s="89">
        <f t="shared" si="8"/>
        <v>0</v>
      </c>
      <c r="T16" s="161"/>
      <c r="U16" s="144"/>
      <c r="V16" s="142"/>
      <c r="W16" s="330"/>
      <c r="X16" s="94">
        <f t="shared" si="3"/>
        <v>0</v>
      </c>
      <c r="Y16" s="333">
        <f t="shared" si="10"/>
        <v>0</v>
      </c>
      <c r="Z16" s="95">
        <f t="shared" si="11"/>
        <v>0</v>
      </c>
      <c r="AA16" s="323"/>
      <c r="AB16" s="90">
        <f t="shared" si="4"/>
      </c>
      <c r="AC16" s="90">
        <f t="shared" si="5"/>
      </c>
      <c r="AD16" s="90">
        <f t="shared" si="6"/>
      </c>
      <c r="AE16" s="91">
        <f t="shared" si="2"/>
      </c>
      <c r="AF16" s="90">
        <f t="shared" si="7"/>
      </c>
      <c r="AG16" s="49"/>
      <c r="AH16" s="49"/>
    </row>
    <row r="17" spans="1:34" ht="15" customHeight="1">
      <c r="A17" s="93"/>
      <c r="B17" s="93">
        <f t="shared" si="9"/>
        <v>10</v>
      </c>
      <c r="C17" s="138"/>
      <c r="D17" s="139"/>
      <c r="E17" s="140"/>
      <c r="F17" s="133"/>
      <c r="G17" s="134"/>
      <c r="H17" s="141"/>
      <c r="I17" s="146"/>
      <c r="J17" s="147"/>
      <c r="K17" s="148"/>
      <c r="L17" s="148"/>
      <c r="M17" s="148"/>
      <c r="N17" s="148"/>
      <c r="O17" s="148"/>
      <c r="P17" s="148"/>
      <c r="Q17" s="148"/>
      <c r="R17" s="149"/>
      <c r="S17" s="89">
        <f t="shared" si="8"/>
        <v>0</v>
      </c>
      <c r="T17" s="161"/>
      <c r="U17" s="144"/>
      <c r="V17" s="142"/>
      <c r="W17" s="330"/>
      <c r="X17" s="94">
        <f t="shared" si="3"/>
        <v>0</v>
      </c>
      <c r="Y17" s="333">
        <f>+IF(ISERROR(X17/S17*100),0,X17/S17*100)</f>
        <v>0</v>
      </c>
      <c r="Z17" s="95">
        <f>+IF(ISERROR(T17/H17*1000),0,T17/H17*1000)</f>
        <v>0</v>
      </c>
      <c r="AA17" s="323"/>
      <c r="AB17" s="90">
        <f t="shared" si="4"/>
      </c>
      <c r="AC17" s="90">
        <f t="shared" si="5"/>
      </c>
      <c r="AD17" s="90">
        <f t="shared" si="6"/>
      </c>
      <c r="AE17" s="91">
        <f t="shared" si="2"/>
      </c>
      <c r="AF17" s="90">
        <f t="shared" si="7"/>
      </c>
      <c r="AG17" s="49"/>
      <c r="AH17" s="49"/>
    </row>
    <row r="18" spans="1:34" ht="15" customHeight="1">
      <c r="A18" s="93"/>
      <c r="B18" s="93">
        <f>+B17+1</f>
        <v>11</v>
      </c>
      <c r="C18" s="138"/>
      <c r="D18" s="139"/>
      <c r="E18" s="140"/>
      <c r="F18" s="151"/>
      <c r="G18" s="134"/>
      <c r="H18" s="141"/>
      <c r="I18" s="146"/>
      <c r="J18" s="147"/>
      <c r="K18" s="148"/>
      <c r="L18" s="148"/>
      <c r="M18" s="148"/>
      <c r="N18" s="148"/>
      <c r="O18" s="148"/>
      <c r="P18" s="148"/>
      <c r="Q18" s="148"/>
      <c r="R18" s="149"/>
      <c r="S18" s="89">
        <f t="shared" si="8"/>
        <v>0</v>
      </c>
      <c r="T18" s="161"/>
      <c r="U18" s="144"/>
      <c r="V18" s="142"/>
      <c r="W18" s="330"/>
      <c r="X18" s="94">
        <f t="shared" si="3"/>
        <v>0</v>
      </c>
      <c r="Y18" s="95">
        <f>+IF(ISERROR(X18/S18*100),0,X18/S18*100)</f>
        <v>0</v>
      </c>
      <c r="Z18" s="326">
        <f t="shared" si="11"/>
        <v>0</v>
      </c>
      <c r="AA18" s="323"/>
      <c r="AB18" s="90">
        <f t="shared" si="4"/>
      </c>
      <c r="AC18" s="90">
        <f t="shared" si="5"/>
      </c>
      <c r="AD18" s="90">
        <f t="shared" si="6"/>
      </c>
      <c r="AE18" s="91">
        <f t="shared" si="2"/>
      </c>
      <c r="AF18" s="90">
        <f t="shared" si="7"/>
      </c>
      <c r="AG18" s="49"/>
      <c r="AH18" s="49"/>
    </row>
    <row r="19" spans="1:34" ht="15" customHeight="1">
      <c r="A19" s="93"/>
      <c r="B19" s="93">
        <f>+B18+1</f>
        <v>12</v>
      </c>
      <c r="C19" s="138"/>
      <c r="D19" s="139"/>
      <c r="E19" s="140"/>
      <c r="F19" s="151"/>
      <c r="G19" s="134"/>
      <c r="H19" s="141"/>
      <c r="I19" s="146"/>
      <c r="J19" s="147"/>
      <c r="K19" s="148"/>
      <c r="L19" s="148"/>
      <c r="M19" s="148"/>
      <c r="N19" s="148"/>
      <c r="O19" s="148"/>
      <c r="P19" s="148"/>
      <c r="Q19" s="148"/>
      <c r="R19" s="149"/>
      <c r="S19" s="89">
        <f t="shared" si="8"/>
        <v>0</v>
      </c>
      <c r="T19" s="161"/>
      <c r="U19" s="144"/>
      <c r="V19" s="142"/>
      <c r="W19" s="330"/>
      <c r="X19" s="94">
        <f t="shared" si="3"/>
        <v>0</v>
      </c>
      <c r="Y19" s="95">
        <f t="shared" si="10"/>
        <v>0</v>
      </c>
      <c r="Z19" s="326">
        <f t="shared" si="11"/>
        <v>0</v>
      </c>
      <c r="AA19" s="323"/>
      <c r="AB19" s="90">
        <f t="shared" si="4"/>
      </c>
      <c r="AC19" s="90">
        <f t="shared" si="5"/>
      </c>
      <c r="AD19" s="90">
        <f t="shared" si="6"/>
      </c>
      <c r="AE19" s="91">
        <f t="shared" si="2"/>
      </c>
      <c r="AF19" s="90">
        <f t="shared" si="7"/>
      </c>
      <c r="AG19" s="49"/>
      <c r="AH19" s="49"/>
    </row>
    <row r="20" spans="1:34" ht="15" customHeight="1">
      <c r="A20" s="93"/>
      <c r="B20" s="93">
        <f>+B19+1</f>
        <v>13</v>
      </c>
      <c r="C20" s="138"/>
      <c r="D20" s="139"/>
      <c r="E20" s="140"/>
      <c r="F20" s="151"/>
      <c r="G20" s="134"/>
      <c r="H20" s="141"/>
      <c r="I20" s="146"/>
      <c r="J20" s="147"/>
      <c r="K20" s="148"/>
      <c r="L20" s="148"/>
      <c r="M20" s="148"/>
      <c r="N20" s="148"/>
      <c r="O20" s="148"/>
      <c r="P20" s="148"/>
      <c r="Q20" s="148"/>
      <c r="R20" s="149"/>
      <c r="S20" s="89">
        <f t="shared" si="8"/>
        <v>0</v>
      </c>
      <c r="T20" s="161"/>
      <c r="U20" s="144"/>
      <c r="V20" s="142"/>
      <c r="W20" s="330"/>
      <c r="X20" s="94">
        <f t="shared" si="3"/>
        <v>0</v>
      </c>
      <c r="Y20" s="95">
        <f t="shared" si="10"/>
        <v>0</v>
      </c>
      <c r="Z20" s="326">
        <f t="shared" si="11"/>
        <v>0</v>
      </c>
      <c r="AA20" s="323"/>
      <c r="AB20" s="90">
        <f t="shared" si="4"/>
      </c>
      <c r="AC20" s="90">
        <f t="shared" si="5"/>
      </c>
      <c r="AD20" s="90">
        <f t="shared" si="6"/>
      </c>
      <c r="AE20" s="91">
        <f t="shared" si="2"/>
      </c>
      <c r="AF20" s="90">
        <f t="shared" si="7"/>
      </c>
      <c r="AG20" s="49"/>
      <c r="AH20" s="49"/>
    </row>
    <row r="21" spans="1:34" ht="15" customHeight="1">
      <c r="A21" s="93"/>
      <c r="B21" s="93">
        <f>+B20+1</f>
        <v>14</v>
      </c>
      <c r="C21" s="138"/>
      <c r="D21" s="139"/>
      <c r="E21" s="140"/>
      <c r="F21" s="151"/>
      <c r="G21" s="134"/>
      <c r="H21" s="141"/>
      <c r="I21" s="146"/>
      <c r="J21" s="147"/>
      <c r="K21" s="148"/>
      <c r="L21" s="148"/>
      <c r="M21" s="148"/>
      <c r="N21" s="148"/>
      <c r="O21" s="148"/>
      <c r="P21" s="148"/>
      <c r="Q21" s="148"/>
      <c r="R21" s="149"/>
      <c r="S21" s="89">
        <f t="shared" si="8"/>
        <v>0</v>
      </c>
      <c r="T21" s="161"/>
      <c r="U21" s="144"/>
      <c r="V21" s="142"/>
      <c r="W21" s="330"/>
      <c r="X21" s="94">
        <f t="shared" si="3"/>
        <v>0</v>
      </c>
      <c r="Y21" s="333">
        <f t="shared" si="10"/>
        <v>0</v>
      </c>
      <c r="Z21" s="95">
        <f t="shared" si="11"/>
        <v>0</v>
      </c>
      <c r="AA21" s="323"/>
      <c r="AB21" s="90">
        <f t="shared" si="4"/>
      </c>
      <c r="AC21" s="90">
        <f t="shared" si="5"/>
      </c>
      <c r="AD21" s="90">
        <f t="shared" si="6"/>
      </c>
      <c r="AE21" s="91">
        <f t="shared" si="2"/>
      </c>
      <c r="AF21" s="90">
        <f t="shared" si="7"/>
      </c>
      <c r="AG21" s="49"/>
      <c r="AH21" s="49"/>
    </row>
    <row r="22" spans="1:34" ht="15" customHeight="1" thickBot="1">
      <c r="A22" s="96"/>
      <c r="B22" s="97">
        <f>+B21+1</f>
        <v>15</v>
      </c>
      <c r="C22" s="152"/>
      <c r="D22" s="153"/>
      <c r="E22" s="154"/>
      <c r="F22" s="155"/>
      <c r="G22" s="156"/>
      <c r="H22" s="156"/>
      <c r="I22" s="157"/>
      <c r="J22" s="158"/>
      <c r="K22" s="159"/>
      <c r="L22" s="159"/>
      <c r="M22" s="159"/>
      <c r="N22" s="159"/>
      <c r="O22" s="159"/>
      <c r="P22" s="159"/>
      <c r="Q22" s="159"/>
      <c r="R22" s="160"/>
      <c r="S22" s="98">
        <f t="shared" si="8"/>
        <v>0</v>
      </c>
      <c r="T22" s="162"/>
      <c r="U22" s="163"/>
      <c r="V22" s="164"/>
      <c r="W22" s="331"/>
      <c r="X22" s="98">
        <f t="shared" si="3"/>
        <v>0</v>
      </c>
      <c r="Y22" s="334">
        <f t="shared" si="10"/>
        <v>0</v>
      </c>
      <c r="Z22" s="98">
        <f t="shared" si="11"/>
        <v>0</v>
      </c>
      <c r="AA22" s="327"/>
      <c r="AB22" s="90">
        <f t="shared" si="4"/>
      </c>
      <c r="AC22" s="90">
        <f t="shared" si="5"/>
      </c>
      <c r="AD22" s="90">
        <f t="shared" si="6"/>
      </c>
      <c r="AE22" s="91">
        <f t="shared" si="2"/>
      </c>
      <c r="AF22" s="90">
        <f t="shared" si="7"/>
      </c>
      <c r="AG22" s="49"/>
      <c r="AH22" s="49"/>
    </row>
    <row r="23" spans="1:34" s="3" customFormat="1" ht="12.75" customHeight="1" thickBot="1">
      <c r="A23" s="99"/>
      <c r="B23" s="99"/>
      <c r="C23" s="100"/>
      <c r="D23" s="101" t="str">
        <f>"TOTAAL "&amp;F1</f>
        <v>TOTAAL </v>
      </c>
      <c r="E23" s="101"/>
      <c r="F23" s="102"/>
      <c r="G23" s="102"/>
      <c r="H23" s="103">
        <f aca="true" t="shared" si="12" ref="H23:W23">SUM(H8:H22)</f>
        <v>0</v>
      </c>
      <c r="I23" s="104">
        <f t="shared" si="12"/>
        <v>0</v>
      </c>
      <c r="J23" s="105">
        <f t="shared" si="12"/>
        <v>0</v>
      </c>
      <c r="K23" s="103">
        <f t="shared" si="12"/>
        <v>0</v>
      </c>
      <c r="L23" s="103">
        <f t="shared" si="12"/>
        <v>0</v>
      </c>
      <c r="M23" s="103">
        <f t="shared" si="12"/>
        <v>0</v>
      </c>
      <c r="N23" s="103">
        <f t="shared" si="12"/>
        <v>0</v>
      </c>
      <c r="O23" s="103">
        <f t="shared" si="12"/>
        <v>0</v>
      </c>
      <c r="P23" s="103">
        <f t="shared" si="12"/>
        <v>0</v>
      </c>
      <c r="Q23" s="103">
        <f t="shared" si="12"/>
        <v>0</v>
      </c>
      <c r="R23" s="104">
        <f t="shared" si="12"/>
        <v>0</v>
      </c>
      <c r="S23" s="104">
        <f t="shared" si="12"/>
        <v>0</v>
      </c>
      <c r="T23" s="106">
        <f t="shared" si="12"/>
        <v>0</v>
      </c>
      <c r="U23" s="107">
        <f t="shared" si="12"/>
        <v>0</v>
      </c>
      <c r="V23" s="107">
        <f t="shared" si="12"/>
        <v>0</v>
      </c>
      <c r="W23" s="108">
        <f t="shared" si="12"/>
        <v>0</v>
      </c>
      <c r="X23" s="109">
        <f>T23*3.6+W23</f>
        <v>0</v>
      </c>
      <c r="Y23" s="111">
        <f t="shared" si="10"/>
        <v>0</v>
      </c>
      <c r="Z23" s="110">
        <f t="shared" si="11"/>
        <v>0</v>
      </c>
      <c r="AA23" s="111"/>
      <c r="AB23" s="112"/>
      <c r="AC23" s="112"/>
      <c r="AD23" s="112"/>
      <c r="AE23" s="113"/>
      <c r="AF23" s="112"/>
      <c r="AG23" s="49"/>
      <c r="AH23" s="49"/>
    </row>
    <row r="24" spans="1:34" ht="48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5"/>
      <c r="K24" s="116">
        <f>IF(AND(COUNTA(K8:K22),K5="Selecteer ingezette energiedrager"),"Selecteer aub een energiedrager (K5)","")</f>
      </c>
      <c r="L24" s="116">
        <f>IF(AND(COUNTA(L8:L22),L5="Selecteer ingezette energiedrager"),"Selecteer aub een energiedrager (L5)","")</f>
      </c>
      <c r="M24" s="116">
        <f>IF(AND(COUNTA(M8:M22),M5="Selecteer ingezette energiedrager"),"Selecteer aub een energiedrager (M5)","")</f>
      </c>
      <c r="N24" s="116">
        <f>IF(AND(COUNTA(N8:N22),N5="Selecteer ingezette energiedrager"),"Selecteer aub een energiedrager (N5)","")</f>
      </c>
      <c r="O24" s="116">
        <f>IF(AND(COUNTA(O8:O22),O5="Selecteer ingezette energiedrager"),"Selecteer aub een energiedrager (O5)","")</f>
      </c>
      <c r="P24" s="116">
        <f>IF(AND(COUNTA(P8:P22),P5="Selecteer ingezette energiedrager"),"Selecteer aub een energiedrager (P5)","")</f>
      </c>
      <c r="Q24" s="116">
        <f>IF(AND(COUNTA(Q8:Q22),Q5="Selecteer ingezette energiedrager"),"Selecteer aub een energiedrager (Q5)","")</f>
      </c>
      <c r="R24" s="116">
        <f>IF(AND(COUNTA(R8:R22),R5="Selecteer ingezette energiedrager"),"Selecteer aub een energiedrager (R5)","")</f>
      </c>
      <c r="S24" s="114"/>
      <c r="T24" s="114"/>
      <c r="U24" s="114"/>
      <c r="V24" s="114"/>
      <c r="W24" s="114"/>
      <c r="X24" s="115"/>
      <c r="Y24" s="114"/>
      <c r="Z24" s="114"/>
      <c r="AA24" s="114"/>
      <c r="AB24" s="49"/>
      <c r="AC24" s="49"/>
      <c r="AD24" s="49"/>
      <c r="AE24" s="49"/>
      <c r="AF24" s="49"/>
      <c r="AG24" s="49"/>
      <c r="AH24" s="49"/>
    </row>
    <row r="25" spans="1:34" ht="15" customHeight="1">
      <c r="A25" s="114"/>
      <c r="B25" s="117" t="s">
        <v>117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49"/>
      <c r="AC25" s="49"/>
      <c r="AD25" s="49"/>
      <c r="AE25" s="49"/>
      <c r="AF25" s="49"/>
      <c r="AG25" s="49"/>
      <c r="AH25" s="49"/>
    </row>
    <row r="26" spans="1:34" ht="15" customHeight="1">
      <c r="A26" s="114"/>
      <c r="B26" s="118"/>
      <c r="C26" s="119" t="s">
        <v>80</v>
      </c>
      <c r="D26" s="117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49"/>
      <c r="AC26" s="49"/>
      <c r="AD26" s="49"/>
      <c r="AE26" s="49"/>
      <c r="AF26" s="49"/>
      <c r="AG26" s="49"/>
      <c r="AH26" s="49"/>
    </row>
    <row r="27" spans="1:34" ht="15" customHeight="1">
      <c r="A27" s="114"/>
      <c r="B27" s="120"/>
      <c r="C27" s="119" t="s">
        <v>81</v>
      </c>
      <c r="D27" s="119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49"/>
      <c r="AC27" s="49"/>
      <c r="AD27" s="49"/>
      <c r="AE27" s="49"/>
      <c r="AF27" s="49"/>
      <c r="AG27" s="49"/>
      <c r="AH27" s="49"/>
    </row>
    <row r="28" spans="1:34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49"/>
      <c r="AC28" s="49"/>
      <c r="AD28" s="49"/>
      <c r="AE28" s="49"/>
      <c r="AF28" s="49"/>
      <c r="AG28" s="49"/>
      <c r="AH28" s="49"/>
    </row>
    <row r="29" spans="1:34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121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1:34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34" ht="12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4" ht="12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34" ht="12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34" ht="12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4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1:34" ht="12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1:34" ht="12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1:34" ht="12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2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s="3" customFormat="1" ht="12.75" customHeight="1" hidden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s="3" customFormat="1" ht="12.75" customHeight="1" hidden="1">
      <c r="A42" s="122" t="s">
        <v>12</v>
      </c>
      <c r="B42" s="123"/>
      <c r="C42" s="123"/>
      <c r="D42" s="49"/>
      <c r="E42" s="49"/>
      <c r="F42" s="124" t="s">
        <v>13</v>
      </c>
      <c r="G42" s="49"/>
      <c r="H42" s="124" t="s">
        <v>177</v>
      </c>
      <c r="I42" s="49"/>
      <c r="J42" s="49"/>
      <c r="K42" s="124" t="s">
        <v>24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s="3" customFormat="1" ht="12.75" customHeight="1" hidden="1">
      <c r="A43" s="49">
        <v>2018</v>
      </c>
      <c r="B43" s="49"/>
      <c r="C43" s="49"/>
      <c r="D43" s="49"/>
      <c r="E43" s="49"/>
      <c r="F43" s="92" t="s">
        <v>210</v>
      </c>
      <c r="G43" s="49"/>
      <c r="H43" s="125">
        <v>0</v>
      </c>
      <c r="I43" s="49"/>
      <c r="J43" s="49"/>
      <c r="K43" s="92" t="s">
        <v>25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s="3" customFormat="1" ht="12.75" customHeight="1" hidden="1">
      <c r="A44" s="49">
        <f>+A43-1</f>
        <v>2017</v>
      </c>
      <c r="B44" s="49"/>
      <c r="C44" s="49"/>
      <c r="D44" s="49"/>
      <c r="E44" s="49"/>
      <c r="F44" s="92" t="s">
        <v>118</v>
      </c>
      <c r="G44" s="125"/>
      <c r="H44" s="126">
        <f>IF(Energiebalans!E15&gt;0,Energiebalans!E15,Energiebalans!D15)</f>
        <v>25</v>
      </c>
      <c r="I44" s="49"/>
      <c r="J44" s="49"/>
      <c r="K44" s="92" t="s">
        <v>26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s="3" customFormat="1" ht="12.75" customHeight="1" hidden="1">
      <c r="A45" s="49">
        <f aca="true" t="shared" si="13" ref="A45:A52">+A44-1</f>
        <v>2016</v>
      </c>
      <c r="B45" s="49"/>
      <c r="C45" s="49"/>
      <c r="D45" s="49"/>
      <c r="E45" s="49"/>
      <c r="F45" s="49" t="s">
        <v>119</v>
      </c>
      <c r="G45" s="49"/>
      <c r="H45" s="126">
        <f>IF(Energiebalans!E16&gt;0,Energiebalans!E16,Energiebalans!D16)</f>
        <v>28.631</v>
      </c>
      <c r="I45" s="49"/>
      <c r="J45" s="49"/>
      <c r="K45" s="92" t="s">
        <v>27</v>
      </c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s="3" customFormat="1" ht="12.75" customHeight="1" hidden="1">
      <c r="A46" s="49">
        <f t="shared" si="13"/>
        <v>2015</v>
      </c>
      <c r="B46" s="49"/>
      <c r="C46" s="49"/>
      <c r="D46" s="49"/>
      <c r="E46" s="49"/>
      <c r="F46" s="92" t="s">
        <v>236</v>
      </c>
      <c r="G46" s="49"/>
      <c r="H46" s="126">
        <f>IF(Energiebalans!E17&gt;0,Energiebalans!E17,Energiebalans!D17)</f>
        <v>29.3</v>
      </c>
      <c r="I46" s="49"/>
      <c r="J46" s="49"/>
      <c r="K46" s="92" t="s">
        <v>11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s="3" customFormat="1" ht="12.75" hidden="1">
      <c r="A47" s="49">
        <f t="shared" si="13"/>
        <v>2014</v>
      </c>
      <c r="B47" s="49"/>
      <c r="C47" s="49"/>
      <c r="D47" s="49"/>
      <c r="E47" s="49"/>
      <c r="F47" s="49" t="s">
        <v>120</v>
      </c>
      <c r="G47" s="49"/>
      <c r="H47" s="126">
        <f>IF(Energiebalans!E20&gt;0,Energiebalans!E20,Energiebalans!D20)</f>
        <v>31.65</v>
      </c>
      <c r="I47" s="49"/>
      <c r="J47" s="49"/>
      <c r="K47" s="92" t="s">
        <v>110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s="3" customFormat="1" ht="12.75" hidden="1">
      <c r="A48" s="49">
        <f t="shared" si="13"/>
        <v>2013</v>
      </c>
      <c r="B48" s="49"/>
      <c r="C48" s="49"/>
      <c r="D48" s="49"/>
      <c r="E48" s="49"/>
      <c r="F48" s="49" t="s">
        <v>121</v>
      </c>
      <c r="G48" s="49"/>
      <c r="H48" s="126">
        <f>IF(Energiebalans!E21&gt;0,Energiebalans!E21,Energiebalans!D21)</f>
        <v>31.65</v>
      </c>
      <c r="I48" s="49"/>
      <c r="J48" s="49"/>
      <c r="K48" s="92" t="s">
        <v>29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s="3" customFormat="1" ht="12.75" hidden="1">
      <c r="A49" s="49">
        <f t="shared" si="13"/>
        <v>2012</v>
      </c>
      <c r="B49" s="49"/>
      <c r="C49" s="49"/>
      <c r="D49" s="49"/>
      <c r="E49" s="49"/>
      <c r="F49" s="92" t="s">
        <v>193</v>
      </c>
      <c r="G49" s="49"/>
      <c r="H49" s="126">
        <f>IF(Energiebalans!E22&gt;0,Energiebalans!E22,Energiebalans!D22)</f>
        <v>41.9</v>
      </c>
      <c r="I49" s="49"/>
      <c r="J49" s="49"/>
      <c r="K49" s="92" t="s">
        <v>30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s="3" customFormat="1" ht="12.75" hidden="1">
      <c r="A50" s="49">
        <f t="shared" si="13"/>
        <v>2011</v>
      </c>
      <c r="B50" s="49"/>
      <c r="C50" s="49"/>
      <c r="D50" s="49"/>
      <c r="E50" s="49"/>
      <c r="F50" s="49" t="s">
        <v>122</v>
      </c>
      <c r="G50" s="49"/>
      <c r="H50" s="126">
        <f>IF(Energiebalans!E24&gt;0,Energiebalans!E24,Energiebalans!D24)</f>
        <v>45.1962</v>
      </c>
      <c r="I50" s="49"/>
      <c r="J50" s="49"/>
      <c r="K50" s="92" t="s">
        <v>31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s="3" customFormat="1" ht="12.75" hidden="1">
      <c r="A51" s="49">
        <f t="shared" si="13"/>
        <v>2010</v>
      </c>
      <c r="B51" s="49"/>
      <c r="C51" s="49"/>
      <c r="D51" s="49"/>
      <c r="E51" s="49"/>
      <c r="F51" s="49" t="s">
        <v>124</v>
      </c>
      <c r="G51" s="49"/>
      <c r="H51" s="126">
        <f>IF(Energiebalans!E25&gt;0,Energiebalans!E25,Energiebalans!D25)</f>
        <v>45.196</v>
      </c>
      <c r="I51" s="49"/>
      <c r="J51" s="49"/>
      <c r="K51" s="92" t="s">
        <v>28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s="3" customFormat="1" ht="12.75" hidden="1">
      <c r="A52" s="49">
        <f t="shared" si="13"/>
        <v>2009</v>
      </c>
      <c r="B52" s="49"/>
      <c r="C52" s="49"/>
      <c r="D52" s="49"/>
      <c r="E52" s="49"/>
      <c r="F52" s="49" t="s">
        <v>125</v>
      </c>
      <c r="G52" s="49"/>
      <c r="H52" s="126">
        <f>IF(Energiebalans!E26&gt;0,Energiebalans!E26,Energiebalans!D26)</f>
        <v>34.049</v>
      </c>
      <c r="I52" s="49"/>
      <c r="J52" s="49"/>
      <c r="K52" s="92" t="s">
        <v>105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s="3" customFormat="1" ht="12.75" hidden="1">
      <c r="A53" s="49">
        <f>A52-1</f>
        <v>2008</v>
      </c>
      <c r="B53" s="49"/>
      <c r="C53" s="49"/>
      <c r="D53" s="49"/>
      <c r="E53" s="49"/>
      <c r="F53" s="92" t="s">
        <v>194</v>
      </c>
      <c r="G53" s="49"/>
      <c r="H53" s="126">
        <f>IF(Energiebalans!E27&gt;0,Energiebalans!E27,Energiebalans!D27)</f>
        <v>35.868</v>
      </c>
      <c r="I53" s="49"/>
      <c r="J53" s="49"/>
      <c r="K53" s="92" t="s">
        <v>32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s="3" customFormat="1" ht="12.75" hidden="1">
      <c r="A54" s="49">
        <f aca="true" t="shared" si="14" ref="A54:A95">A53-1</f>
        <v>2007</v>
      </c>
      <c r="B54" s="49"/>
      <c r="C54" s="49"/>
      <c r="D54" s="49"/>
      <c r="E54" s="49"/>
      <c r="F54" s="92" t="s">
        <v>195</v>
      </c>
      <c r="G54" s="49"/>
      <c r="H54" s="126">
        <f>IF(Energiebalans!E28&gt;0,Energiebalans!E28,Energiebalans!D28)</f>
        <v>41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s="3" customFormat="1" ht="12.75" hidden="1">
      <c r="A55" s="49">
        <f t="shared" si="14"/>
        <v>2006</v>
      </c>
      <c r="B55" s="49"/>
      <c r="C55" s="49"/>
      <c r="D55" s="49"/>
      <c r="E55" s="49"/>
      <c r="F55" s="92" t="s">
        <v>127</v>
      </c>
      <c r="G55" s="49"/>
      <c r="H55" s="126">
        <f>IF(Energiebalans!E29&gt;0,Energiebalans!E29,Energiebalans!D29)</f>
        <v>35.2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s="3" customFormat="1" ht="12.75" hidden="1">
      <c r="A56" s="49">
        <f t="shared" si="14"/>
        <v>2005</v>
      </c>
      <c r="B56" s="49"/>
      <c r="C56" s="49"/>
      <c r="D56" s="49"/>
      <c r="E56" s="49"/>
      <c r="F56" s="92" t="s">
        <v>126</v>
      </c>
      <c r="G56" s="49"/>
      <c r="H56" s="126">
        <f>IF(Energiebalans!E30&gt;0,Energiebalans!E30,Energiebalans!D30)</f>
        <v>41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s="3" customFormat="1" ht="12.75" hidden="1">
      <c r="A57" s="49">
        <f t="shared" si="14"/>
        <v>2004</v>
      </c>
      <c r="B57" s="49"/>
      <c r="C57" s="49"/>
      <c r="D57" s="49"/>
      <c r="E57" s="49"/>
      <c r="F57" s="49" t="s">
        <v>130</v>
      </c>
      <c r="G57" s="49"/>
      <c r="H57" s="126">
        <v>1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s="3" customFormat="1" ht="12.75" hidden="1">
      <c r="A58" s="49">
        <f t="shared" si="14"/>
        <v>2003</v>
      </c>
      <c r="B58" s="49"/>
      <c r="C58" s="49"/>
      <c r="D58" s="49"/>
      <c r="E58" s="49"/>
      <c r="F58" s="49" t="s">
        <v>132</v>
      </c>
      <c r="G58" s="49"/>
      <c r="H58" s="126">
        <v>1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s="3" customFormat="1" ht="12.75" hidden="1">
      <c r="A59" s="49">
        <f t="shared" si="14"/>
        <v>2002</v>
      </c>
      <c r="B59" s="49"/>
      <c r="C59" s="49"/>
      <c r="D59" s="49"/>
      <c r="E59" s="49"/>
      <c r="F59" s="49" t="s">
        <v>133</v>
      </c>
      <c r="G59" s="49"/>
      <c r="H59" s="126">
        <f>IF(Energiebalans!E36&gt;0,Energiebalans!E36,Energiebalans!D36)</f>
        <v>36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s="3" customFormat="1" ht="12.75" hidden="1">
      <c r="A60" s="49">
        <f t="shared" si="14"/>
        <v>2001</v>
      </c>
      <c r="B60" s="49"/>
      <c r="C60" s="49"/>
      <c r="D60" s="49"/>
      <c r="E60" s="49"/>
      <c r="F60" s="92" t="s">
        <v>123</v>
      </c>
      <c r="G60" s="49"/>
      <c r="H60" s="126">
        <f>IF(Energiebalans!E38&gt;0,Energiebalans!E38,Energiebalans!D38)</f>
        <v>45.1962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s="3" customFormat="1" ht="12.75" hidden="1">
      <c r="A61" s="49">
        <f t="shared" si="14"/>
        <v>2000</v>
      </c>
      <c r="B61" s="49"/>
      <c r="C61" s="49"/>
      <c r="D61" s="49"/>
      <c r="E61" s="49"/>
      <c r="F61" s="49" t="s">
        <v>131</v>
      </c>
      <c r="G61" s="49"/>
      <c r="H61" s="126">
        <v>1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s="3" customFormat="1" ht="12.75" hidden="1">
      <c r="A62" s="49">
        <f t="shared" si="14"/>
        <v>1999</v>
      </c>
      <c r="B62" s="49"/>
      <c r="C62" s="49"/>
      <c r="D62" s="49"/>
      <c r="E62" s="49"/>
      <c r="F62" s="49" t="s">
        <v>128</v>
      </c>
      <c r="G62" s="49"/>
      <c r="H62" s="126">
        <v>1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s="3" customFormat="1" ht="12.75" hidden="1">
      <c r="A63" s="49">
        <f t="shared" si="14"/>
        <v>1998</v>
      </c>
      <c r="B63" s="49"/>
      <c r="C63" s="49"/>
      <c r="D63" s="49"/>
      <c r="E63" s="49"/>
      <c r="F63" s="49" t="s">
        <v>129</v>
      </c>
      <c r="G63" s="49"/>
      <c r="H63" s="126">
        <v>1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s="3" customFormat="1" ht="12.75" hidden="1">
      <c r="A64" s="49">
        <f t="shared" si="14"/>
        <v>1997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s="3" customFormat="1" ht="12.75" customHeight="1">
      <c r="A65" s="49">
        <f t="shared" si="14"/>
        <v>1996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s="3" customFormat="1" ht="12.75" customHeight="1">
      <c r="A66" s="49">
        <f t="shared" si="14"/>
        <v>1995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s="3" customFormat="1" ht="12.75" customHeight="1">
      <c r="A67" s="49">
        <f t="shared" si="14"/>
        <v>1994</v>
      </c>
      <c r="B67" s="49"/>
      <c r="C67" s="49"/>
      <c r="D67" s="49"/>
      <c r="E67" s="49"/>
      <c r="F67" s="127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s="3" customFormat="1" ht="12.75" customHeight="1">
      <c r="A68" s="49">
        <f t="shared" si="14"/>
        <v>1993</v>
      </c>
      <c r="B68" s="49"/>
      <c r="C68" s="49"/>
      <c r="D68" s="49"/>
      <c r="E68" s="49"/>
      <c r="F68" s="127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s="3" customFormat="1" ht="12.75" customHeight="1">
      <c r="A69" s="49">
        <f t="shared" si="14"/>
        <v>1992</v>
      </c>
      <c r="B69" s="49"/>
      <c r="C69" s="49"/>
      <c r="D69" s="49"/>
      <c r="E69" s="49"/>
      <c r="F69" s="127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s="3" customFormat="1" ht="12.75" customHeight="1">
      <c r="A70" s="49">
        <f t="shared" si="14"/>
        <v>1991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</row>
    <row r="71" spans="1:34" s="3" customFormat="1" ht="12.75" customHeight="1">
      <c r="A71" s="49">
        <f t="shared" si="14"/>
        <v>1990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s="3" customFormat="1" ht="12.75" customHeight="1">
      <c r="A72" s="49">
        <f t="shared" si="14"/>
        <v>1989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s="3" customFormat="1" ht="12.75" customHeight="1">
      <c r="A73" s="49">
        <f t="shared" si="14"/>
        <v>1988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s="3" customFormat="1" ht="12.75" customHeight="1">
      <c r="A74" s="49">
        <f t="shared" si="14"/>
        <v>1987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s="3" customFormat="1" ht="12.75" customHeight="1">
      <c r="A75" s="49">
        <f t="shared" si="14"/>
        <v>1986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s="3" customFormat="1" ht="12.75" customHeight="1">
      <c r="A76" s="49">
        <f t="shared" si="14"/>
        <v>1985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s="3" customFormat="1" ht="12.75" customHeight="1">
      <c r="A77" s="49">
        <f t="shared" si="14"/>
        <v>1984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s="3" customFormat="1" ht="12.75" customHeight="1">
      <c r="A78" s="49">
        <f t="shared" si="14"/>
        <v>1983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</row>
    <row r="79" spans="1:34" s="3" customFormat="1" ht="12.75" customHeight="1">
      <c r="A79" s="49">
        <f t="shared" si="14"/>
        <v>1982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s="3" customFormat="1" ht="12.75" customHeight="1">
      <c r="A80" s="49">
        <f t="shared" si="14"/>
        <v>1981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s="3" customFormat="1" ht="12.75" customHeight="1">
      <c r="A81" s="49">
        <f t="shared" si="14"/>
        <v>1980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s="3" customFormat="1" ht="12.75" customHeight="1">
      <c r="A82" s="49">
        <f t="shared" si="14"/>
        <v>1979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s="3" customFormat="1" ht="12.75" customHeight="1">
      <c r="A83" s="49">
        <f t="shared" si="14"/>
        <v>1978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s="3" customFormat="1" ht="12.75" customHeight="1">
      <c r="A84" s="49">
        <f t="shared" si="14"/>
        <v>1977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s="3" customFormat="1" ht="12.75" customHeight="1">
      <c r="A85" s="49">
        <f t="shared" si="14"/>
        <v>1976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s="3" customFormat="1" ht="12.75" customHeight="1">
      <c r="A86" s="49">
        <f t="shared" si="14"/>
        <v>1975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s="3" customFormat="1" ht="12.75" customHeight="1">
      <c r="A87" s="49">
        <f t="shared" si="14"/>
        <v>1974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1:34" s="3" customFormat="1" ht="12.75" customHeight="1">
      <c r="A88" s="49">
        <f t="shared" si="14"/>
        <v>1973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s="3" customFormat="1" ht="12.75" customHeight="1">
      <c r="A89" s="49">
        <f t="shared" si="14"/>
        <v>1972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s="3" customFormat="1" ht="12.75" customHeight="1">
      <c r="A90" s="49">
        <f t="shared" si="14"/>
        <v>1971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s="3" customFormat="1" ht="12.75" customHeight="1">
      <c r="A91" s="49">
        <f t="shared" si="14"/>
        <v>1970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s="3" customFormat="1" ht="12.75" customHeight="1">
      <c r="A92" s="49">
        <f t="shared" si="14"/>
        <v>1969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s="3" customFormat="1" ht="12.75" customHeight="1">
      <c r="A93" s="49">
        <f t="shared" si="14"/>
        <v>1968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s="3" customFormat="1" ht="12.75" customHeight="1">
      <c r="A94" s="49">
        <f t="shared" si="14"/>
        <v>1967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s="3" customFormat="1" ht="12.75" customHeight="1">
      <c r="A95" s="49">
        <f t="shared" si="14"/>
        <v>1966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s="3" customFormat="1" ht="12.75" customHeight="1">
      <c r="A96" s="92" t="s">
        <v>109</v>
      </c>
      <c r="B96" s="92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s="3" customFormat="1" ht="12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s="3" customFormat="1" ht="12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s="3" customFormat="1" ht="12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s="3" customFormat="1" ht="12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s="3" customFormat="1" ht="12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s="3" customFormat="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s="3" customFormat="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s="3" customFormat="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s="3" customFormat="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s="3" customFormat="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s="3" customFormat="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s="3" customFormat="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s="3" customFormat="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s="3" customFormat="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s="3" customFormat="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s="3" customFormat="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s="3" customFormat="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s="3" customFormat="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s="3" customFormat="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s="3" customFormat="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s="3" customFormat="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s="3" customFormat="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s="3" customFormat="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s="3" customFormat="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s="3" customFormat="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s="3" customFormat="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s="3" customFormat="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s="3" customFormat="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s="3" customFormat="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s="3" customFormat="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s="3" customFormat="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s="3" customFormat="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s="3" customFormat="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s="3" customFormat="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s="3" customFormat="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s="3" customFormat="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s="3" customFormat="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s="3" customFormat="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s="3" customFormat="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s="3" customFormat="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</row>
    <row r="137" spans="1:34" s="3" customFormat="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s="3" customFormat="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s="3" customFormat="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s="3" customFormat="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s="3" customFormat="1" ht="15">
      <c r="A141" s="128"/>
      <c r="B141" s="12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s="3" customFormat="1" ht="15">
      <c r="A142" s="128"/>
      <c r="B142" s="12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s="3" customFormat="1" ht="15">
      <c r="A143" s="128"/>
      <c r="B143" s="12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s="3" customFormat="1" ht="15">
      <c r="A144" s="129"/>
      <c r="B144" s="12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">
      <c r="A145" s="129"/>
      <c r="B145" s="12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5">
      <c r="A146" s="129"/>
      <c r="B146" s="12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2.75">
      <c r="A147" s="49"/>
      <c r="B147" s="49"/>
      <c r="C147" s="92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2.75">
      <c r="A148" s="49"/>
      <c r="B148" s="49"/>
      <c r="C148" s="92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2.75">
      <c r="A149" s="49"/>
      <c r="B149" s="49"/>
      <c r="C149" s="92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2.75">
      <c r="A150" s="49"/>
      <c r="B150" s="49"/>
      <c r="C150" s="92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2.75">
      <c r="A151" s="49"/>
      <c r="B151" s="49"/>
      <c r="C151" s="92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2.75">
      <c r="A152" s="49"/>
      <c r="B152" s="49"/>
      <c r="C152" s="92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</sheetData>
  <sheetProtection password="CAA2" sheet="1" objects="1" scenarios="1"/>
  <mergeCells count="8">
    <mergeCell ref="B2:E2"/>
    <mergeCell ref="AB6:AF6"/>
    <mergeCell ref="K6:R6"/>
    <mergeCell ref="B3:I3"/>
    <mergeCell ref="K4:S4"/>
    <mergeCell ref="F4:G4"/>
    <mergeCell ref="T3:W3"/>
    <mergeCell ref="J3:S3"/>
  </mergeCells>
  <conditionalFormatting sqref="Y8:Y22">
    <cfRule type="cellIs" priority="24" dxfId="1" operator="lessThan" stopIfTrue="1">
      <formula>0</formula>
    </cfRule>
    <cfRule type="cellIs" priority="25" dxfId="1" operator="greaterThan" stopIfTrue="1">
      <formula>100</formula>
    </cfRule>
  </conditionalFormatting>
  <conditionalFormatting sqref="Z8:Z22">
    <cfRule type="cellIs" priority="22" dxfId="1" operator="greaterThan" stopIfTrue="1">
      <formula>8760</formula>
    </cfRule>
  </conditionalFormatting>
  <conditionalFormatting sqref="I8:R8">
    <cfRule type="expression" priority="18" dxfId="17" stopIfTrue="1">
      <formula>OR($G$8="Zonnepanelen",$G$8="Expansieturbine")</formula>
    </cfRule>
  </conditionalFormatting>
  <conditionalFormatting sqref="I9:R9">
    <cfRule type="expression" priority="17" dxfId="17" stopIfTrue="1">
      <formula>OR($G$9="Zonnepanelen",$G$9="Expansieturbine")</formula>
    </cfRule>
  </conditionalFormatting>
  <conditionalFormatting sqref="I10:R10">
    <cfRule type="expression" priority="16" dxfId="17" stopIfTrue="1">
      <formula>OR($G$10="Zonnepanelen",$G$10="Expansieturbine")</formula>
    </cfRule>
  </conditionalFormatting>
  <conditionalFormatting sqref="I11:R11">
    <cfRule type="expression" priority="14" dxfId="5" stopIfTrue="1">
      <formula>OR($G$11="Zonnepanelen",$G$11="Expansieturbine")</formula>
    </cfRule>
  </conditionalFormatting>
  <conditionalFormatting sqref="I12:R12">
    <cfRule type="expression" priority="13" dxfId="5" stopIfTrue="1">
      <formula>OR($G$12="Zonnepanelen",$G$12="Expansieturbine")</formula>
    </cfRule>
  </conditionalFormatting>
  <conditionalFormatting sqref="I13:R13">
    <cfRule type="expression" priority="12" dxfId="5" stopIfTrue="1">
      <formula>OR($G$13="Zonnepanelen",$G$13="Expansieturbine")</formula>
    </cfRule>
  </conditionalFormatting>
  <conditionalFormatting sqref="I14:R14">
    <cfRule type="expression" priority="11" dxfId="5" stopIfTrue="1">
      <formula>OR($G$14="Zonnepanelen",$G$14="Expansieturbine")</formula>
    </cfRule>
  </conditionalFormatting>
  <conditionalFormatting sqref="I15:R15">
    <cfRule type="expression" priority="10" dxfId="5" stopIfTrue="1">
      <formula>OR($G$15="Zonnepanelen",$G$15="Expansieturbine")</formula>
    </cfRule>
  </conditionalFormatting>
  <conditionalFormatting sqref="I16:R16">
    <cfRule type="expression" priority="9" dxfId="5" stopIfTrue="1">
      <formula>OR($G$16="Zonnepanelen",$G$16="Expansieturbine")</formula>
    </cfRule>
  </conditionalFormatting>
  <conditionalFormatting sqref="I17:R17">
    <cfRule type="expression" priority="8" dxfId="5" stopIfTrue="1">
      <formula>OR($G$17="Zonnepanelen",$G$17="Expansieturbine")</formula>
    </cfRule>
  </conditionalFormatting>
  <conditionalFormatting sqref="I18:R18">
    <cfRule type="expression" priority="7" dxfId="5" stopIfTrue="1">
      <formula>OR($G$18="Zonnepanelen",$G$18="Expansieturbine")</formula>
    </cfRule>
  </conditionalFormatting>
  <conditionalFormatting sqref="I19:R19">
    <cfRule type="expression" priority="6" dxfId="5" stopIfTrue="1">
      <formula>OR($G$19="Zonnepanelen",$G$19="Expansieturbine")</formula>
    </cfRule>
  </conditionalFormatting>
  <conditionalFormatting sqref="I20:R20">
    <cfRule type="expression" priority="5" dxfId="5" stopIfTrue="1">
      <formula>OR($G$20="Zonnepanelen",$G$20="Expansieturbine")</formula>
    </cfRule>
  </conditionalFormatting>
  <conditionalFormatting sqref="I21:R21">
    <cfRule type="expression" priority="4" dxfId="5" stopIfTrue="1">
      <formula>OR($G$21="Zonnepanelen",$G$21="Expansieturbine")</formula>
    </cfRule>
  </conditionalFormatting>
  <conditionalFormatting sqref="I22:R22">
    <cfRule type="expression" priority="3" dxfId="5" stopIfTrue="1">
      <formula>OR($G$22="Zonnepanelen",$G$22="Expansieturbine")</formula>
    </cfRule>
  </conditionalFormatting>
  <conditionalFormatting sqref="B2:E2">
    <cfRule type="containsText" priority="2" dxfId="0" operator="containsText" stopIfTrue="1" text="fouten">
      <formula>NOT(ISERROR(SEARCH("fouten",B2)))</formula>
    </cfRule>
  </conditionalFormatting>
  <conditionalFormatting sqref="X8:X22">
    <cfRule type="expression" priority="1" dxfId="1" stopIfTrue="1">
      <formula>AND(NOT(OR($G8="Zonnepanelen",$G8="Expansieturbine")),AND($S8=0,$X8&lt;&gt;0))</formula>
    </cfRule>
  </conditionalFormatting>
  <dataValidations count="3">
    <dataValidation type="list" allowBlank="1" showInputMessage="1" showErrorMessage="1" sqref="K5:R5">
      <formula1>$F$43:$F$69</formula1>
    </dataValidation>
    <dataValidation type="list" allowBlank="1" showInputMessage="1" showErrorMessage="1" sqref="F8:F22">
      <formula1>$A$43:$A$97</formula1>
    </dataValidation>
    <dataValidation type="list" allowBlank="1" showInputMessage="1" showErrorMessage="1" sqref="G8:G22">
      <formula1>$K$43:$K$53</formula1>
    </dataValidation>
  </dataValidations>
  <hyperlinks>
    <hyperlink ref="Q32" r:id="rId1" display="http://www.cbs.nl/bestandslevering"/>
  </hyperlink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landscape" paperSize="8" scale="5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Y631"/>
  <sheetViews>
    <sheetView zoomScalePageLayoutView="0" workbookViewId="0" topLeftCell="B1">
      <selection activeCell="E15" sqref="E15"/>
    </sheetView>
  </sheetViews>
  <sheetFormatPr defaultColWidth="9.140625" defaultRowHeight="12.75"/>
  <cols>
    <col min="1" max="1" width="6.28125" style="212" hidden="1" customWidth="1"/>
    <col min="2" max="2" width="27.7109375" style="49" customWidth="1"/>
    <col min="3" max="3" width="10.7109375" style="49" customWidth="1"/>
    <col min="4" max="4" width="13.421875" style="49" customWidth="1"/>
    <col min="5" max="5" width="20.28125" style="49" customWidth="1"/>
    <col min="6" max="7" width="10.7109375" style="49" customWidth="1"/>
    <col min="8" max="8" width="13.421875" style="49" customWidth="1"/>
    <col min="9" max="9" width="12.421875" style="49" customWidth="1"/>
    <col min="10" max="10" width="14.8515625" style="49" customWidth="1"/>
    <col min="11" max="12" width="13.57421875" style="49" customWidth="1"/>
    <col min="13" max="13" width="14.7109375" style="49" customWidth="1"/>
    <col min="14" max="14" width="13.421875" style="49" customWidth="1"/>
    <col min="15" max="17" width="14.28125" style="49" customWidth="1"/>
    <col min="18" max="18" width="18.00390625" style="49" customWidth="1"/>
    <col min="19" max="19" width="19.7109375" style="49" customWidth="1"/>
    <col min="20" max="21" width="11.28125" style="49" customWidth="1"/>
    <col min="22" max="22" width="10.7109375" style="49" bestFit="1" customWidth="1"/>
    <col min="23" max="23" width="47.421875" style="49" customWidth="1"/>
    <col min="24" max="24" width="18.00390625" style="49" hidden="1" customWidth="1"/>
    <col min="25" max="25" width="17.8515625" style="49" hidden="1" customWidth="1"/>
    <col min="26" max="16384" width="9.140625" style="49" customWidth="1"/>
  </cols>
  <sheetData>
    <row r="1" spans="1:22" ht="23.25" customHeight="1" thickBot="1">
      <c r="A1" s="247"/>
      <c r="B1" s="394" t="s">
        <v>235</v>
      </c>
      <c r="C1" s="39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6"/>
    </row>
    <row r="2" spans="1:22" ht="14.25" customHeight="1" thickBot="1">
      <c r="A2" s="248"/>
      <c r="B2" s="368" t="str">
        <f>IF(COUNTA(W15:W43)+COUNTA(R45:S45)&gt;COUNTIF(W15:W43,"")+COUNTIF(R45:S45,""),"Er zijn fouten,  zie rechts van of onder de invulmatrix!","Controles zijn goed!")</f>
        <v>Controles zijn goed!</v>
      </c>
      <c r="C2" s="369"/>
      <c r="D2" s="369"/>
      <c r="E2" s="370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64"/>
    </row>
    <row r="3" spans="1:22" ht="12.75">
      <c r="A3" s="259" t="s">
        <v>45</v>
      </c>
      <c r="B3" s="278" t="s">
        <v>13</v>
      </c>
      <c r="C3" s="278" t="s">
        <v>46</v>
      </c>
      <c r="D3" s="278" t="s">
        <v>160</v>
      </c>
      <c r="E3" s="281" t="s">
        <v>148</v>
      </c>
      <c r="F3" s="278" t="s">
        <v>93</v>
      </c>
      <c r="G3" s="278" t="s">
        <v>49</v>
      </c>
      <c r="H3" s="388" t="s">
        <v>68</v>
      </c>
      <c r="I3" s="389"/>
      <c r="J3" s="390"/>
      <c r="K3" s="391" t="s">
        <v>76</v>
      </c>
      <c r="L3" s="392"/>
      <c r="M3" s="393"/>
      <c r="N3" s="278" t="s">
        <v>48</v>
      </c>
      <c r="O3" s="286" t="s">
        <v>90</v>
      </c>
      <c r="P3" s="261"/>
      <c r="Q3" s="287"/>
      <c r="R3" s="295" t="s">
        <v>101</v>
      </c>
      <c r="S3" s="296"/>
      <c r="T3" s="302" t="s">
        <v>44</v>
      </c>
      <c r="U3" s="303"/>
      <c r="V3" s="278" t="s">
        <v>149</v>
      </c>
    </row>
    <row r="4" spans="1:22" ht="12.75">
      <c r="A4" s="259"/>
      <c r="B4" s="279"/>
      <c r="C4" s="279"/>
      <c r="D4" s="279" t="s">
        <v>47</v>
      </c>
      <c r="E4" s="282" t="s">
        <v>47</v>
      </c>
      <c r="F4" s="279" t="s">
        <v>51</v>
      </c>
      <c r="G4" s="279" t="s">
        <v>51</v>
      </c>
      <c r="H4" s="268" t="s">
        <v>69</v>
      </c>
      <c r="I4" s="217" t="s">
        <v>69</v>
      </c>
      <c r="J4" s="269" t="s">
        <v>75</v>
      </c>
      <c r="K4" s="273" t="s">
        <v>69</v>
      </c>
      <c r="L4" s="216" t="s">
        <v>69</v>
      </c>
      <c r="M4" s="274" t="s">
        <v>75</v>
      </c>
      <c r="N4" s="279"/>
      <c r="O4" s="288" t="s">
        <v>79</v>
      </c>
      <c r="P4" s="218" t="s">
        <v>92</v>
      </c>
      <c r="Q4" s="289" t="s">
        <v>82</v>
      </c>
      <c r="R4" s="297" t="s">
        <v>79</v>
      </c>
      <c r="S4" s="298" t="s">
        <v>92</v>
      </c>
      <c r="T4" s="304" t="s">
        <v>102</v>
      </c>
      <c r="U4" s="305" t="s">
        <v>103</v>
      </c>
      <c r="V4" s="279" t="s">
        <v>150</v>
      </c>
    </row>
    <row r="5" spans="1:22" ht="12.75">
      <c r="A5" s="259"/>
      <c r="B5" s="284"/>
      <c r="C5" s="284"/>
      <c r="D5" s="279" t="s">
        <v>50</v>
      </c>
      <c r="E5" s="282" t="s">
        <v>50</v>
      </c>
      <c r="F5" s="279"/>
      <c r="G5" s="279"/>
      <c r="H5" s="268" t="s">
        <v>70</v>
      </c>
      <c r="I5" s="217" t="s">
        <v>72</v>
      </c>
      <c r="J5" s="269" t="s">
        <v>13</v>
      </c>
      <c r="K5" s="273" t="s">
        <v>77</v>
      </c>
      <c r="L5" s="216" t="s">
        <v>72</v>
      </c>
      <c r="M5" s="274" t="s">
        <v>13</v>
      </c>
      <c r="N5" s="279"/>
      <c r="O5" s="290" t="s">
        <v>91</v>
      </c>
      <c r="P5" s="218" t="s">
        <v>52</v>
      </c>
      <c r="Q5" s="291" t="s">
        <v>83</v>
      </c>
      <c r="R5" s="299" t="s">
        <v>91</v>
      </c>
      <c r="S5" s="298" t="s">
        <v>88</v>
      </c>
      <c r="T5" s="304" t="s">
        <v>58</v>
      </c>
      <c r="U5" s="305" t="s">
        <v>102</v>
      </c>
      <c r="V5" s="279"/>
    </row>
    <row r="6" spans="1:22" ht="12.75">
      <c r="A6" s="259"/>
      <c r="B6" s="279"/>
      <c r="C6" s="279"/>
      <c r="D6" s="279" t="s">
        <v>53</v>
      </c>
      <c r="E6" s="282" t="s">
        <v>53</v>
      </c>
      <c r="F6" s="279"/>
      <c r="G6" s="279"/>
      <c r="H6" s="268" t="s">
        <v>71</v>
      </c>
      <c r="I6" s="217" t="s">
        <v>70</v>
      </c>
      <c r="J6" s="269"/>
      <c r="K6" s="273" t="s">
        <v>71</v>
      </c>
      <c r="L6" s="216" t="s">
        <v>77</v>
      </c>
      <c r="M6" s="274"/>
      <c r="N6" s="279"/>
      <c r="O6" s="290" t="s">
        <v>52</v>
      </c>
      <c r="P6" s="218" t="s">
        <v>54</v>
      </c>
      <c r="Q6" s="291" t="s">
        <v>84</v>
      </c>
      <c r="R6" s="299" t="s">
        <v>54</v>
      </c>
      <c r="S6" s="298" t="s">
        <v>56</v>
      </c>
      <c r="T6" s="304"/>
      <c r="U6" s="305" t="s">
        <v>151</v>
      </c>
      <c r="V6" s="279"/>
    </row>
    <row r="7" spans="1:22" ht="12.75">
      <c r="A7" s="259"/>
      <c r="B7" s="279"/>
      <c r="C7" s="279"/>
      <c r="D7" s="279" t="s">
        <v>55</v>
      </c>
      <c r="E7" s="282" t="s">
        <v>55</v>
      </c>
      <c r="F7" s="279"/>
      <c r="G7" s="279"/>
      <c r="H7" s="268"/>
      <c r="I7" s="217" t="s">
        <v>73</v>
      </c>
      <c r="J7" s="269"/>
      <c r="K7" s="273"/>
      <c r="L7" s="216" t="s">
        <v>73</v>
      </c>
      <c r="M7" s="274"/>
      <c r="N7" s="279"/>
      <c r="O7" s="290" t="s">
        <v>54</v>
      </c>
      <c r="P7" s="218" t="s">
        <v>56</v>
      </c>
      <c r="Q7" s="291" t="s">
        <v>85</v>
      </c>
      <c r="R7" s="299" t="s">
        <v>56</v>
      </c>
      <c r="S7" s="298" t="s">
        <v>89</v>
      </c>
      <c r="T7" s="304"/>
      <c r="U7" s="305"/>
      <c r="V7" s="279"/>
    </row>
    <row r="8" spans="1:22" ht="12.75">
      <c r="A8" s="259"/>
      <c r="B8" s="279"/>
      <c r="C8" s="279"/>
      <c r="D8" s="279" t="s">
        <v>153</v>
      </c>
      <c r="E8" s="282" t="s">
        <v>153</v>
      </c>
      <c r="F8" s="279"/>
      <c r="G8" s="279"/>
      <c r="H8" s="268"/>
      <c r="I8" s="217" t="s">
        <v>74</v>
      </c>
      <c r="J8" s="269"/>
      <c r="K8" s="273"/>
      <c r="L8" s="216" t="s">
        <v>74</v>
      </c>
      <c r="M8" s="274"/>
      <c r="N8" s="279"/>
      <c r="O8" s="290" t="s">
        <v>56</v>
      </c>
      <c r="P8" s="218" t="s">
        <v>57</v>
      </c>
      <c r="Q8" s="291" t="s">
        <v>86</v>
      </c>
      <c r="R8" s="299" t="s">
        <v>89</v>
      </c>
      <c r="S8" s="298" t="s">
        <v>78</v>
      </c>
      <c r="T8" s="304"/>
      <c r="U8" s="305"/>
      <c r="V8" s="279"/>
    </row>
    <row r="9" spans="1:22" ht="12.75">
      <c r="A9" s="259"/>
      <c r="B9" s="279"/>
      <c r="C9" s="279"/>
      <c r="D9" s="279" t="s">
        <v>59</v>
      </c>
      <c r="E9" s="282" t="s">
        <v>59</v>
      </c>
      <c r="F9" s="279"/>
      <c r="G9" s="279"/>
      <c r="H9" s="268"/>
      <c r="I9" s="217"/>
      <c r="J9" s="269"/>
      <c r="K9" s="273"/>
      <c r="L9" s="216"/>
      <c r="M9" s="274"/>
      <c r="N9" s="279"/>
      <c r="O9" s="290" t="s">
        <v>57</v>
      </c>
      <c r="P9" s="218"/>
      <c r="Q9" s="291" t="s">
        <v>87</v>
      </c>
      <c r="R9" s="299" t="s">
        <v>78</v>
      </c>
      <c r="S9" s="298"/>
      <c r="T9" s="304"/>
      <c r="U9" s="305"/>
      <c r="V9" s="279"/>
    </row>
    <row r="10" spans="1:22" ht="12.75">
      <c r="A10" s="259"/>
      <c r="B10" s="279"/>
      <c r="C10" s="279"/>
      <c r="D10" s="279"/>
      <c r="E10" s="282" t="s">
        <v>163</v>
      </c>
      <c r="F10" s="279"/>
      <c r="G10" s="279"/>
      <c r="H10" s="268"/>
      <c r="I10" s="217"/>
      <c r="J10" s="269"/>
      <c r="K10" s="273"/>
      <c r="L10" s="216"/>
      <c r="M10" s="274"/>
      <c r="N10" s="279"/>
      <c r="O10" s="290"/>
      <c r="P10" s="218"/>
      <c r="Q10" s="291"/>
      <c r="R10" s="299"/>
      <c r="S10" s="298"/>
      <c r="T10" s="304"/>
      <c r="U10" s="305"/>
      <c r="V10" s="279"/>
    </row>
    <row r="11" spans="1:22" ht="12.75">
      <c r="A11" s="259"/>
      <c r="B11" s="279"/>
      <c r="C11" s="279"/>
      <c r="D11" s="279"/>
      <c r="E11" s="282" t="s">
        <v>161</v>
      </c>
      <c r="F11" s="279"/>
      <c r="G11" s="279"/>
      <c r="H11" s="268"/>
      <c r="I11" s="217"/>
      <c r="J11" s="269"/>
      <c r="K11" s="273"/>
      <c r="L11" s="216"/>
      <c r="M11" s="274"/>
      <c r="N11" s="279"/>
      <c r="O11" s="290"/>
      <c r="P11" s="218"/>
      <c r="Q11" s="291"/>
      <c r="R11" s="299"/>
      <c r="S11" s="298"/>
      <c r="T11" s="304"/>
      <c r="U11" s="305"/>
      <c r="V11" s="279"/>
    </row>
    <row r="12" spans="1:22" ht="13.5" thickBot="1">
      <c r="A12" s="259"/>
      <c r="B12" s="280"/>
      <c r="C12" s="280"/>
      <c r="D12" s="280"/>
      <c r="E12" s="283" t="s">
        <v>162</v>
      </c>
      <c r="F12" s="280"/>
      <c r="G12" s="280"/>
      <c r="H12" s="270"/>
      <c r="I12" s="271"/>
      <c r="J12" s="272"/>
      <c r="K12" s="275"/>
      <c r="L12" s="276"/>
      <c r="M12" s="277"/>
      <c r="N12" s="280"/>
      <c r="O12" s="292"/>
      <c r="P12" s="293"/>
      <c r="Q12" s="294"/>
      <c r="R12" s="300"/>
      <c r="S12" s="301"/>
      <c r="T12" s="306"/>
      <c r="U12" s="307"/>
      <c r="V12" s="280"/>
    </row>
    <row r="13" spans="1:24" ht="12.75">
      <c r="A13" s="260" t="s">
        <v>237</v>
      </c>
      <c r="B13" s="285">
        <v>2</v>
      </c>
      <c r="C13" s="267">
        <v>3</v>
      </c>
      <c r="D13" s="267">
        <v>4</v>
      </c>
      <c r="E13" s="267">
        <v>5</v>
      </c>
      <c r="F13" s="267">
        <v>6</v>
      </c>
      <c r="G13" s="267">
        <v>7</v>
      </c>
      <c r="H13" s="267">
        <v>8</v>
      </c>
      <c r="I13" s="267">
        <v>9</v>
      </c>
      <c r="J13" s="267">
        <v>10</v>
      </c>
      <c r="K13" s="267">
        <v>11</v>
      </c>
      <c r="L13" s="267">
        <v>12</v>
      </c>
      <c r="M13" s="267">
        <v>13</v>
      </c>
      <c r="N13" s="267">
        <v>14</v>
      </c>
      <c r="O13" s="267">
        <v>15</v>
      </c>
      <c r="P13" s="267">
        <v>16</v>
      </c>
      <c r="Q13" s="267">
        <v>17</v>
      </c>
      <c r="R13" s="267">
        <v>18</v>
      </c>
      <c r="S13" s="267">
        <v>19</v>
      </c>
      <c r="T13" s="267">
        <v>20</v>
      </c>
      <c r="U13" s="267">
        <v>21</v>
      </c>
      <c r="V13" s="308">
        <v>22</v>
      </c>
      <c r="X13" s="92"/>
    </row>
    <row r="14" spans="1:25" s="124" customFormat="1" ht="13.5" customHeight="1" thickBot="1">
      <c r="A14" s="219"/>
      <c r="B14" s="262" t="s">
        <v>143</v>
      </c>
      <c r="C14" s="176"/>
      <c r="D14" s="177"/>
      <c r="E14" s="177"/>
      <c r="F14" s="177"/>
      <c r="G14" s="178"/>
      <c r="H14" s="177"/>
      <c r="I14" s="177"/>
      <c r="J14" s="177"/>
      <c r="K14" s="178"/>
      <c r="L14" s="178"/>
      <c r="M14" s="178"/>
      <c r="N14" s="177"/>
      <c r="O14" s="177"/>
      <c r="P14" s="177"/>
      <c r="Q14" s="177"/>
      <c r="R14" s="177"/>
      <c r="S14" s="177"/>
      <c r="T14" s="178"/>
      <c r="U14" s="178"/>
      <c r="V14" s="263"/>
      <c r="W14" s="309" t="s">
        <v>233</v>
      </c>
      <c r="X14" s="179" t="s">
        <v>177</v>
      </c>
      <c r="Y14" s="179" t="s">
        <v>241</v>
      </c>
    </row>
    <row r="15" spans="1:25" ht="13.5" customHeight="1">
      <c r="A15" s="225">
        <v>10150</v>
      </c>
      <c r="B15" s="250" t="s">
        <v>96</v>
      </c>
      <c r="C15" s="181" t="s">
        <v>60</v>
      </c>
      <c r="D15" s="182">
        <v>25</v>
      </c>
      <c r="E15" s="213"/>
      <c r="F15" s="214"/>
      <c r="G15" s="214"/>
      <c r="H15" s="188"/>
      <c r="I15" s="189"/>
      <c r="J15" s="214"/>
      <c r="K15" s="188"/>
      <c r="L15" s="189"/>
      <c r="M15" s="214"/>
      <c r="N15" s="185"/>
      <c r="O15" s="186">
        <f>SUMIF('Productie elektriciteit'!$K$5:$R$5,$B15&amp;" ("&amp;$C15&amp;")",'Productie elektriciteit'!$K$23:$R$23)</f>
        <v>0</v>
      </c>
      <c r="P15" s="188"/>
      <c r="Q15" s="189"/>
      <c r="R15" s="215"/>
      <c r="S15" s="185"/>
      <c r="T15" s="213"/>
      <c r="U15" s="242"/>
      <c r="V15" s="251">
        <f>F15-G15+H15+I15+J15-K15-L15-M15+N15-O15+P15-Q15-R15+S15-T15-U15</f>
        <v>0</v>
      </c>
      <c r="W15" s="90">
        <f>IF(V15&gt;2,"Aanbod moet gelijk zijn aan verbruik/aflevering",IF(V15&lt;-2,"Aanbod moet gelijk zijn aan verbruik/aflevering",""))</f>
      </c>
      <c r="X15" s="187">
        <f>IF(TRIM(E15)="",D15,E15)</f>
        <v>25</v>
      </c>
      <c r="Y15" s="179">
        <f>R15*X15</f>
        <v>0</v>
      </c>
    </row>
    <row r="16" spans="1:25" ht="13.5" customHeight="1">
      <c r="A16" s="226">
        <v>10140</v>
      </c>
      <c r="B16" s="250" t="s">
        <v>97</v>
      </c>
      <c r="C16" s="181" t="s">
        <v>60</v>
      </c>
      <c r="D16" s="182">
        <v>28.631</v>
      </c>
      <c r="E16" s="213"/>
      <c r="F16" s="214"/>
      <c r="G16" s="214"/>
      <c r="H16" s="188"/>
      <c r="I16" s="189"/>
      <c r="J16" s="214"/>
      <c r="K16" s="188"/>
      <c r="L16" s="189"/>
      <c r="M16" s="214"/>
      <c r="N16" s="185"/>
      <c r="O16" s="186">
        <f>SUMIF('Productie elektriciteit'!$K$5:$R$5,$B16&amp;" ("&amp;$C16&amp;")",'Productie elektriciteit'!$K$23:$R$23)</f>
        <v>0</v>
      </c>
      <c r="P16" s="188"/>
      <c r="Q16" s="189"/>
      <c r="R16" s="215"/>
      <c r="S16" s="185"/>
      <c r="T16" s="213"/>
      <c r="U16" s="213"/>
      <c r="V16" s="251">
        <f aca="true" t="shared" si="0" ref="V16:V43">F16-G16+H16+I16+J16-K16-L16-M16+N16-O16+P16-Q16-R16+S16-T16-U16</f>
        <v>0</v>
      </c>
      <c r="W16" s="90">
        <f aca="true" t="shared" si="1" ref="W16:W43">IF(V16&gt;2,"Aanbod moet gelijk zijn aan verbruik/aflevering",IF(V16&lt;-2,"Aanbod moet gelijk zijn aan verbruik/aflevering",""))</f>
      </c>
      <c r="X16" s="187">
        <f aca="true" t="shared" si="2" ref="X16:X43">IF(TRIM(E16)="",D16,E16)</f>
        <v>28.631</v>
      </c>
      <c r="Y16" s="179">
        <f aca="true" t="shared" si="3" ref="Y16:Y41">R16*X16</f>
        <v>0</v>
      </c>
    </row>
    <row r="17" spans="1:25" ht="13.5" customHeight="1">
      <c r="A17" s="226">
        <v>10130</v>
      </c>
      <c r="B17" s="250" t="s">
        <v>98</v>
      </c>
      <c r="C17" s="181" t="s">
        <v>60</v>
      </c>
      <c r="D17" s="182">
        <v>29.3</v>
      </c>
      <c r="E17" s="213"/>
      <c r="F17" s="214"/>
      <c r="G17" s="214"/>
      <c r="H17" s="188"/>
      <c r="I17" s="189"/>
      <c r="J17" s="214"/>
      <c r="K17" s="188"/>
      <c r="L17" s="189"/>
      <c r="M17" s="214"/>
      <c r="N17" s="185"/>
      <c r="O17" s="186">
        <f>SUMIF('Productie elektriciteit'!$K$5:$R$5,$B17&amp;" ("&amp;$C17&amp;")",'Productie elektriciteit'!$K$23:$R$23)</f>
        <v>0</v>
      </c>
      <c r="P17" s="188"/>
      <c r="Q17" s="189"/>
      <c r="R17" s="215"/>
      <c r="S17" s="185"/>
      <c r="T17" s="213"/>
      <c r="U17" s="213"/>
      <c r="V17" s="251">
        <f t="shared" si="0"/>
        <v>0</v>
      </c>
      <c r="W17" s="90">
        <f t="shared" si="1"/>
      </c>
      <c r="X17" s="187">
        <f t="shared" si="2"/>
        <v>29.3</v>
      </c>
      <c r="Y17" s="179">
        <f t="shared" si="3"/>
        <v>0</v>
      </c>
    </row>
    <row r="18" spans="1:25" ht="13.5" customHeight="1">
      <c r="A18" s="226">
        <v>10220</v>
      </c>
      <c r="B18" s="252" t="s">
        <v>15</v>
      </c>
      <c r="C18" s="181" t="str">
        <f>+C15</f>
        <v>1000 kg</v>
      </c>
      <c r="D18" s="182">
        <v>20</v>
      </c>
      <c r="E18" s="213"/>
      <c r="F18" s="214"/>
      <c r="G18" s="214"/>
      <c r="H18" s="188"/>
      <c r="I18" s="189"/>
      <c r="J18" s="214"/>
      <c r="K18" s="188"/>
      <c r="L18" s="189"/>
      <c r="M18" s="214"/>
      <c r="N18" s="185"/>
      <c r="O18" s="185"/>
      <c r="P18" s="188"/>
      <c r="Q18" s="189"/>
      <c r="R18" s="215"/>
      <c r="S18" s="185"/>
      <c r="T18" s="213"/>
      <c r="U18" s="213"/>
      <c r="V18" s="251">
        <f t="shared" si="0"/>
        <v>0</v>
      </c>
      <c r="W18" s="90">
        <f t="shared" si="1"/>
      </c>
      <c r="X18" s="187">
        <f t="shared" si="2"/>
        <v>20</v>
      </c>
      <c r="Y18" s="179">
        <f t="shared" si="3"/>
        <v>0</v>
      </c>
    </row>
    <row r="19" spans="1:25" ht="13.5" customHeight="1">
      <c r="A19" s="226">
        <v>10310</v>
      </c>
      <c r="B19" s="252" t="s">
        <v>106</v>
      </c>
      <c r="C19" s="181" t="s">
        <v>60</v>
      </c>
      <c r="D19" s="182">
        <v>28.5</v>
      </c>
      <c r="E19" s="243"/>
      <c r="F19" s="246"/>
      <c r="G19" s="246"/>
      <c r="H19" s="188"/>
      <c r="I19" s="189"/>
      <c r="J19" s="214"/>
      <c r="K19" s="188"/>
      <c r="L19" s="189"/>
      <c r="M19" s="213"/>
      <c r="N19" s="185"/>
      <c r="O19" s="185"/>
      <c r="P19" s="188"/>
      <c r="Q19" s="189"/>
      <c r="R19" s="215"/>
      <c r="S19" s="185"/>
      <c r="T19" s="213"/>
      <c r="U19" s="213"/>
      <c r="V19" s="251">
        <f t="shared" si="0"/>
        <v>0</v>
      </c>
      <c r="W19" s="90">
        <f t="shared" si="1"/>
      </c>
      <c r="X19" s="187">
        <f t="shared" si="2"/>
        <v>28.5</v>
      </c>
      <c r="Y19" s="179">
        <f t="shared" si="3"/>
        <v>0</v>
      </c>
    </row>
    <row r="20" spans="1:25" ht="13.5" customHeight="1">
      <c r="A20" s="226">
        <v>10610</v>
      </c>
      <c r="B20" s="252" t="s">
        <v>16</v>
      </c>
      <c r="C20" s="180" t="s">
        <v>116</v>
      </c>
      <c r="D20" s="182">
        <v>31.65</v>
      </c>
      <c r="E20" s="190"/>
      <c r="F20" s="191"/>
      <c r="G20" s="191"/>
      <c r="H20" s="191"/>
      <c r="I20" s="189"/>
      <c r="J20" s="214"/>
      <c r="K20" s="188"/>
      <c r="L20" s="189"/>
      <c r="M20" s="213"/>
      <c r="N20" s="185"/>
      <c r="O20" s="186">
        <f>SUMIF('Productie elektriciteit'!$K$5:$R$5,$B20&amp;" ("&amp;$C20&amp;")",'Productie elektriciteit'!$K$23:$R$23)</f>
        <v>0</v>
      </c>
      <c r="P20" s="188"/>
      <c r="Q20" s="189"/>
      <c r="R20" s="215"/>
      <c r="S20" s="185"/>
      <c r="T20" s="213"/>
      <c r="U20" s="213"/>
      <c r="V20" s="251">
        <f t="shared" si="0"/>
        <v>0</v>
      </c>
      <c r="W20" s="90">
        <f t="shared" si="1"/>
      </c>
      <c r="X20" s="187">
        <f t="shared" si="2"/>
        <v>31.65</v>
      </c>
      <c r="Y20" s="179">
        <f t="shared" si="3"/>
        <v>0</v>
      </c>
    </row>
    <row r="21" spans="1:25" ht="13.5" customHeight="1">
      <c r="A21" s="226">
        <v>10630</v>
      </c>
      <c r="B21" s="252" t="s">
        <v>17</v>
      </c>
      <c r="C21" s="180" t="s">
        <v>116</v>
      </c>
      <c r="D21" s="182">
        <v>31.65</v>
      </c>
      <c r="E21" s="190"/>
      <c r="F21" s="191"/>
      <c r="G21" s="191"/>
      <c r="H21" s="191"/>
      <c r="I21" s="189"/>
      <c r="J21" s="213"/>
      <c r="K21" s="188"/>
      <c r="L21" s="189"/>
      <c r="M21" s="213"/>
      <c r="N21" s="185"/>
      <c r="O21" s="186">
        <f>SUMIF('Productie elektriciteit'!$K$5:$R$5,$B21&amp;" ("&amp;$C21&amp;")",'Productie elektriciteit'!$K$23:$R$23)</f>
        <v>0</v>
      </c>
      <c r="P21" s="188"/>
      <c r="Q21" s="189"/>
      <c r="R21" s="215"/>
      <c r="S21" s="185"/>
      <c r="T21" s="213"/>
      <c r="U21" s="213"/>
      <c r="V21" s="251">
        <f t="shared" si="0"/>
        <v>0</v>
      </c>
      <c r="W21" s="90">
        <f t="shared" si="1"/>
      </c>
      <c r="X21" s="187">
        <f t="shared" si="2"/>
        <v>31.65</v>
      </c>
      <c r="Y21" s="179">
        <f t="shared" si="3"/>
        <v>0</v>
      </c>
    </row>
    <row r="22" spans="1:25" ht="13.5" customHeight="1">
      <c r="A22" s="226">
        <v>10550</v>
      </c>
      <c r="B22" s="250" t="s">
        <v>107</v>
      </c>
      <c r="C22" s="181" t="s">
        <v>60</v>
      </c>
      <c r="D22" s="182">
        <v>41.9</v>
      </c>
      <c r="E22" s="244"/>
      <c r="F22" s="244"/>
      <c r="G22" s="244"/>
      <c r="H22" s="192"/>
      <c r="I22" s="193"/>
      <c r="J22" s="213"/>
      <c r="K22" s="192"/>
      <c r="L22" s="193"/>
      <c r="M22" s="213"/>
      <c r="N22" s="185"/>
      <c r="O22" s="185"/>
      <c r="P22" s="192"/>
      <c r="Q22" s="193"/>
      <c r="R22" s="215"/>
      <c r="S22" s="185"/>
      <c r="T22" s="213"/>
      <c r="U22" s="243"/>
      <c r="V22" s="251">
        <f t="shared" si="0"/>
        <v>0</v>
      </c>
      <c r="W22" s="90">
        <f t="shared" si="1"/>
      </c>
      <c r="X22" s="187">
        <f t="shared" si="2"/>
        <v>41.9</v>
      </c>
      <c r="Y22" s="179">
        <f t="shared" si="3"/>
        <v>0</v>
      </c>
    </row>
    <row r="23" spans="1:25" ht="13.5" customHeight="1">
      <c r="A23" s="227"/>
      <c r="B23" s="253" t="s">
        <v>144</v>
      </c>
      <c r="C23" s="194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4"/>
      <c r="S23" s="196"/>
      <c r="T23" s="196"/>
      <c r="U23" s="196"/>
      <c r="V23" s="254"/>
      <c r="W23" s="90">
        <f t="shared" si="1"/>
      </c>
      <c r="X23" s="187">
        <f t="shared" si="2"/>
        <v>0</v>
      </c>
      <c r="Y23" s="179">
        <f t="shared" si="3"/>
        <v>0</v>
      </c>
    </row>
    <row r="24" spans="1:25" ht="13.5" customHeight="1">
      <c r="A24" s="226">
        <v>30100</v>
      </c>
      <c r="B24" s="250" t="s">
        <v>100</v>
      </c>
      <c r="C24" s="181" t="s">
        <v>60</v>
      </c>
      <c r="D24" s="228">
        <v>45.1962</v>
      </c>
      <c r="E24" s="213"/>
      <c r="F24" s="183"/>
      <c r="G24" s="197"/>
      <c r="H24" s="197"/>
      <c r="I24" s="184"/>
      <c r="J24" s="213"/>
      <c r="K24" s="183"/>
      <c r="L24" s="184"/>
      <c r="M24" s="213"/>
      <c r="N24" s="213"/>
      <c r="O24" s="186">
        <f>SUMIF('Productie elektriciteit'!$K$5:$R$5,$B24&amp;" ("&amp;$C24&amp;")",'Productie elektriciteit'!$K$23:$R$23)</f>
        <v>0</v>
      </c>
      <c r="P24" s="183"/>
      <c r="Q24" s="184"/>
      <c r="R24" s="215"/>
      <c r="S24" s="185"/>
      <c r="T24" s="213"/>
      <c r="U24" s="242"/>
      <c r="V24" s="251">
        <f t="shared" si="0"/>
        <v>0</v>
      </c>
      <c r="W24" s="90">
        <f t="shared" si="1"/>
      </c>
      <c r="X24" s="187">
        <f t="shared" si="2"/>
        <v>45.1962</v>
      </c>
      <c r="Y24" s="179">
        <f t="shared" si="3"/>
        <v>0</v>
      </c>
    </row>
    <row r="25" spans="1:25" ht="13.5" customHeight="1">
      <c r="A25" s="229">
        <v>30300</v>
      </c>
      <c r="B25" s="252" t="s">
        <v>18</v>
      </c>
      <c r="C25" s="181" t="s">
        <v>60</v>
      </c>
      <c r="D25" s="182">
        <v>45.196</v>
      </c>
      <c r="E25" s="213"/>
      <c r="F25" s="188"/>
      <c r="G25" s="191"/>
      <c r="H25" s="191"/>
      <c r="I25" s="189"/>
      <c r="J25" s="213"/>
      <c r="K25" s="188"/>
      <c r="L25" s="189"/>
      <c r="M25" s="213"/>
      <c r="N25" s="205"/>
      <c r="O25" s="186">
        <f>SUMIF('Productie elektriciteit'!$K$5:$R$5,$B25&amp;" ("&amp;$C25&amp;")",'Productie elektriciteit'!$K$23:$R$23)</f>
        <v>0</v>
      </c>
      <c r="P25" s="188"/>
      <c r="Q25" s="189"/>
      <c r="R25" s="215"/>
      <c r="S25" s="185"/>
      <c r="T25" s="213"/>
      <c r="U25" s="213"/>
      <c r="V25" s="251">
        <f t="shared" si="0"/>
        <v>0</v>
      </c>
      <c r="W25" s="90">
        <f t="shared" si="1"/>
      </c>
      <c r="X25" s="187">
        <f t="shared" si="2"/>
        <v>45.196</v>
      </c>
      <c r="Y25" s="179">
        <f t="shared" si="3"/>
        <v>0</v>
      </c>
    </row>
    <row r="26" spans="1:25" ht="13.5" customHeight="1">
      <c r="A26" s="229">
        <v>31100</v>
      </c>
      <c r="B26" s="252" t="s">
        <v>19</v>
      </c>
      <c r="C26" s="181" t="s">
        <v>61</v>
      </c>
      <c r="D26" s="182">
        <v>34.049</v>
      </c>
      <c r="E26" s="213"/>
      <c r="F26" s="188"/>
      <c r="G26" s="191"/>
      <c r="H26" s="191"/>
      <c r="I26" s="189"/>
      <c r="J26" s="213"/>
      <c r="K26" s="188"/>
      <c r="L26" s="189"/>
      <c r="M26" s="213"/>
      <c r="N26" s="185"/>
      <c r="O26" s="186">
        <f>SUMIF('Productie elektriciteit'!$K$5:$R$5,$B26&amp;" ("&amp;$C26&amp;")",'Productie elektriciteit'!$K$23:$R$23)</f>
        <v>0</v>
      </c>
      <c r="P26" s="188"/>
      <c r="Q26" s="189"/>
      <c r="R26" s="215"/>
      <c r="S26" s="185"/>
      <c r="T26" s="213"/>
      <c r="U26" s="213"/>
      <c r="V26" s="251">
        <f t="shared" si="0"/>
        <v>0</v>
      </c>
      <c r="W26" s="90">
        <f t="shared" si="1"/>
      </c>
      <c r="X26" s="187">
        <f t="shared" si="2"/>
        <v>34.049</v>
      </c>
      <c r="Y26" s="179">
        <f t="shared" si="3"/>
        <v>0</v>
      </c>
    </row>
    <row r="27" spans="1:25" ht="13.5" customHeight="1">
      <c r="A27" s="229">
        <v>82210</v>
      </c>
      <c r="B27" s="250" t="s">
        <v>108</v>
      </c>
      <c r="C27" s="180" t="s">
        <v>61</v>
      </c>
      <c r="D27" s="182">
        <v>35.868</v>
      </c>
      <c r="E27" s="213"/>
      <c r="F27" s="188"/>
      <c r="G27" s="191"/>
      <c r="H27" s="191"/>
      <c r="I27" s="189"/>
      <c r="J27" s="214"/>
      <c r="K27" s="188"/>
      <c r="L27" s="189"/>
      <c r="M27" s="213"/>
      <c r="N27" s="185"/>
      <c r="O27" s="186">
        <f>SUMIF('Productie elektriciteit'!$K$5:$R$5,$B27&amp;" ("&amp;$C27&amp;")",'Productie elektriciteit'!$K$23:$R$23)</f>
        <v>0</v>
      </c>
      <c r="P27" s="188"/>
      <c r="Q27" s="189"/>
      <c r="R27" s="215"/>
      <c r="S27" s="185"/>
      <c r="T27" s="213"/>
      <c r="U27" s="213"/>
      <c r="V27" s="251">
        <f t="shared" si="0"/>
        <v>0</v>
      </c>
      <c r="W27" s="90">
        <f t="shared" si="1"/>
      </c>
      <c r="X27" s="187">
        <f t="shared" si="2"/>
        <v>35.868</v>
      </c>
      <c r="Y27" s="179">
        <f t="shared" si="3"/>
        <v>0</v>
      </c>
    </row>
    <row r="28" spans="1:25" ht="13.5" customHeight="1">
      <c r="A28" s="229">
        <v>31310</v>
      </c>
      <c r="B28" s="250" t="s">
        <v>146</v>
      </c>
      <c r="C28" s="181" t="s">
        <v>60</v>
      </c>
      <c r="D28" s="182">
        <v>41</v>
      </c>
      <c r="E28" s="213"/>
      <c r="F28" s="188"/>
      <c r="G28" s="191"/>
      <c r="H28" s="191"/>
      <c r="I28" s="189"/>
      <c r="J28" s="214"/>
      <c r="K28" s="188"/>
      <c r="L28" s="189"/>
      <c r="M28" s="213"/>
      <c r="N28" s="185"/>
      <c r="O28" s="186">
        <f>SUMIF('Productie elektriciteit'!$K$5:$R$5,$B28&amp;" ("&amp;$C28&amp;")",'Productie elektriciteit'!$K$23:$R$23)</f>
        <v>0</v>
      </c>
      <c r="P28" s="188"/>
      <c r="Q28" s="189"/>
      <c r="R28" s="215"/>
      <c r="S28" s="185"/>
      <c r="T28" s="213"/>
      <c r="U28" s="213"/>
      <c r="V28" s="251">
        <f t="shared" si="0"/>
        <v>0</v>
      </c>
      <c r="W28" s="90">
        <f t="shared" si="1"/>
      </c>
      <c r="X28" s="187">
        <f t="shared" si="2"/>
        <v>41</v>
      </c>
      <c r="Y28" s="179">
        <f t="shared" si="3"/>
        <v>0</v>
      </c>
    </row>
    <row r="29" spans="1:25" ht="13.5" customHeight="1">
      <c r="A29" s="229">
        <v>31950</v>
      </c>
      <c r="B29" s="252" t="s">
        <v>20</v>
      </c>
      <c r="C29" s="181" t="s">
        <v>60</v>
      </c>
      <c r="D29" s="182">
        <v>35.2</v>
      </c>
      <c r="E29" s="213"/>
      <c r="F29" s="188"/>
      <c r="G29" s="191"/>
      <c r="H29" s="191"/>
      <c r="I29" s="189"/>
      <c r="J29" s="214"/>
      <c r="K29" s="188"/>
      <c r="L29" s="189"/>
      <c r="M29" s="213"/>
      <c r="N29" s="185"/>
      <c r="O29" s="186">
        <f>SUMIF('Productie elektriciteit'!$K$5:$R$5,$B29&amp;" ("&amp;$C29&amp;")",'Productie elektriciteit'!$K$23:$R$23)</f>
        <v>0</v>
      </c>
      <c r="P29" s="188"/>
      <c r="Q29" s="189"/>
      <c r="R29" s="215"/>
      <c r="S29" s="185"/>
      <c r="T29" s="213"/>
      <c r="U29" s="213"/>
      <c r="V29" s="251">
        <f t="shared" si="0"/>
        <v>0</v>
      </c>
      <c r="W29" s="90">
        <f t="shared" si="1"/>
      </c>
      <c r="X29" s="187">
        <f t="shared" si="2"/>
        <v>35.2</v>
      </c>
      <c r="Y29" s="179">
        <f t="shared" si="3"/>
        <v>0</v>
      </c>
    </row>
    <row r="30" spans="1:25" ht="13.5" customHeight="1">
      <c r="A30" s="229">
        <v>31980</v>
      </c>
      <c r="B30" s="250" t="s">
        <v>94</v>
      </c>
      <c r="C30" s="181" t="s">
        <v>60</v>
      </c>
      <c r="D30" s="182">
        <v>41</v>
      </c>
      <c r="E30" s="213"/>
      <c r="F30" s="192"/>
      <c r="G30" s="198"/>
      <c r="H30" s="198"/>
      <c r="I30" s="193"/>
      <c r="J30" s="214"/>
      <c r="K30" s="192"/>
      <c r="L30" s="193"/>
      <c r="M30" s="213"/>
      <c r="N30" s="206"/>
      <c r="O30" s="186">
        <f>SUMIF('Productie elektriciteit'!$K$5:$R$5,$B30&amp;" ("&amp;$C30&amp;")",'Productie elektriciteit'!$K$23:$R$23)</f>
        <v>0</v>
      </c>
      <c r="P30" s="192"/>
      <c r="Q30" s="193"/>
      <c r="R30" s="215"/>
      <c r="S30" s="185"/>
      <c r="T30" s="213"/>
      <c r="U30" s="243"/>
      <c r="V30" s="251">
        <f t="shared" si="0"/>
        <v>0</v>
      </c>
      <c r="W30" s="90">
        <f t="shared" si="1"/>
      </c>
      <c r="X30" s="187">
        <f t="shared" si="2"/>
        <v>41</v>
      </c>
      <c r="Y30" s="179">
        <f t="shared" si="3"/>
        <v>0</v>
      </c>
    </row>
    <row r="31" spans="1:25" ht="13.5" customHeight="1">
      <c r="A31" s="227"/>
      <c r="B31" s="255" t="s">
        <v>138</v>
      </c>
      <c r="C31" s="194"/>
      <c r="D31" s="195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4"/>
      <c r="S31" s="196"/>
      <c r="T31" s="196"/>
      <c r="U31" s="196"/>
      <c r="V31" s="254"/>
      <c r="W31" s="90">
        <f t="shared" si="1"/>
      </c>
      <c r="X31" s="187">
        <f t="shared" si="2"/>
        <v>0</v>
      </c>
      <c r="Y31" s="179">
        <f t="shared" si="3"/>
        <v>0</v>
      </c>
    </row>
    <row r="32" spans="1:25" ht="13.5" customHeight="1">
      <c r="A32" s="229">
        <v>40110</v>
      </c>
      <c r="B32" s="252" t="s">
        <v>21</v>
      </c>
      <c r="C32" s="180" t="s">
        <v>116</v>
      </c>
      <c r="D32" s="182">
        <v>31.65</v>
      </c>
      <c r="E32" s="199"/>
      <c r="F32" s="200"/>
      <c r="G32" s="200"/>
      <c r="H32" s="200"/>
      <c r="I32" s="201"/>
      <c r="J32" s="214"/>
      <c r="K32" s="202"/>
      <c r="L32" s="201"/>
      <c r="M32" s="213"/>
      <c r="N32" s="185"/>
      <c r="O32" s="186">
        <f>'Productie elektriciteit'!J23</f>
        <v>0</v>
      </c>
      <c r="P32" s="202"/>
      <c r="Q32" s="201"/>
      <c r="R32" s="215"/>
      <c r="S32" s="185"/>
      <c r="T32" s="213"/>
      <c r="U32" s="244"/>
      <c r="V32" s="251">
        <f t="shared" si="0"/>
        <v>0</v>
      </c>
      <c r="W32" s="90">
        <f t="shared" si="1"/>
      </c>
      <c r="X32" s="187">
        <f t="shared" si="2"/>
        <v>31.65</v>
      </c>
      <c r="Y32" s="179">
        <f t="shared" si="3"/>
        <v>0</v>
      </c>
    </row>
    <row r="33" spans="1:25" ht="13.5" customHeight="1">
      <c r="A33" s="227"/>
      <c r="B33" s="255" t="s">
        <v>174</v>
      </c>
      <c r="C33" s="203"/>
      <c r="D33" s="195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4"/>
      <c r="S33" s="196"/>
      <c r="T33" s="196"/>
      <c r="U33" s="196"/>
      <c r="V33" s="254"/>
      <c r="W33" s="90">
        <f t="shared" si="1"/>
      </c>
      <c r="X33" s="187">
        <f t="shared" si="2"/>
        <v>0</v>
      </c>
      <c r="Y33" s="179">
        <f t="shared" si="3"/>
        <v>0</v>
      </c>
    </row>
    <row r="34" spans="1:25" ht="13.5" customHeight="1">
      <c r="A34" s="226">
        <v>53190</v>
      </c>
      <c r="B34" s="252" t="s">
        <v>22</v>
      </c>
      <c r="C34" s="180" t="s">
        <v>1</v>
      </c>
      <c r="D34" s="182">
        <v>1</v>
      </c>
      <c r="E34" s="204"/>
      <c r="F34" s="197"/>
      <c r="G34" s="197"/>
      <c r="H34" s="197"/>
      <c r="I34" s="184"/>
      <c r="J34" s="245"/>
      <c r="K34" s="183"/>
      <c r="L34" s="184"/>
      <c r="M34" s="244"/>
      <c r="N34" s="213"/>
      <c r="O34" s="186">
        <f>SUMIF('Productie elektriciteit'!$K$5:$R$5,$B34&amp;" ("&amp;$C34&amp;")",'Productie elektriciteit'!$K$23:$R$23)</f>
        <v>0</v>
      </c>
      <c r="P34" s="183"/>
      <c r="Q34" s="184"/>
      <c r="R34" s="215"/>
      <c r="S34" s="183"/>
      <c r="T34" s="242"/>
      <c r="U34" s="205"/>
      <c r="V34" s="251">
        <f>F34-G34+H34+I34+J34-K34-L34-M34+N34-O34+P34-Q34-R34+S34-T34-U34</f>
        <v>0</v>
      </c>
      <c r="W34" s="90">
        <f t="shared" si="1"/>
      </c>
      <c r="X34" s="187">
        <f t="shared" si="2"/>
        <v>1</v>
      </c>
      <c r="Y34" s="179">
        <f t="shared" si="3"/>
        <v>0</v>
      </c>
    </row>
    <row r="35" spans="1:25" ht="13.5" customHeight="1">
      <c r="A35" s="226">
        <v>51200</v>
      </c>
      <c r="B35" s="252" t="s">
        <v>66</v>
      </c>
      <c r="C35" s="180" t="s">
        <v>1</v>
      </c>
      <c r="D35" s="182">
        <v>1</v>
      </c>
      <c r="E35" s="190"/>
      <c r="F35" s="191"/>
      <c r="G35" s="191"/>
      <c r="H35" s="191"/>
      <c r="I35" s="191"/>
      <c r="J35" s="191"/>
      <c r="K35" s="191"/>
      <c r="L35" s="191"/>
      <c r="M35" s="189"/>
      <c r="N35" s="213"/>
      <c r="O35" s="186">
        <f>SUMIF('Productie elektriciteit'!$K$5:$R$5,$B35&amp;" ("&amp;$C35&amp;")",'Productie elektriciteit'!$K$23:$R$23)</f>
        <v>0</v>
      </c>
      <c r="P35" s="188"/>
      <c r="Q35" s="189"/>
      <c r="R35" s="215"/>
      <c r="S35" s="188"/>
      <c r="T35" s="213"/>
      <c r="U35" s="185"/>
      <c r="V35" s="251">
        <f>F35-G35+H35+I35+J35-K35-L35-M35+N35-O35+P35-Q35-R35+S35-T35-U35</f>
        <v>0</v>
      </c>
      <c r="W35" s="90">
        <f t="shared" si="1"/>
      </c>
      <c r="X35" s="187">
        <f t="shared" si="2"/>
        <v>1</v>
      </c>
      <c r="Y35" s="179">
        <f t="shared" si="3"/>
        <v>0</v>
      </c>
    </row>
    <row r="36" spans="1:25" ht="13.5" customHeight="1">
      <c r="A36" s="226">
        <v>52900</v>
      </c>
      <c r="B36" s="252" t="s">
        <v>67</v>
      </c>
      <c r="C36" s="181" t="s">
        <v>60</v>
      </c>
      <c r="D36" s="182">
        <v>36</v>
      </c>
      <c r="E36" s="244"/>
      <c r="F36" s="192"/>
      <c r="G36" s="198"/>
      <c r="H36" s="198"/>
      <c r="I36" s="198"/>
      <c r="J36" s="198"/>
      <c r="K36" s="198"/>
      <c r="L36" s="198"/>
      <c r="M36" s="193"/>
      <c r="N36" s="213"/>
      <c r="O36" s="186">
        <f>SUMIF('Productie elektriciteit'!$K$5:$R$5,$B36&amp;" ("&amp;$C36&amp;")",'Productie elektriciteit'!$K$23:$R$23)</f>
        <v>0</v>
      </c>
      <c r="P36" s="192"/>
      <c r="Q36" s="193"/>
      <c r="R36" s="215"/>
      <c r="S36" s="192"/>
      <c r="T36" s="243"/>
      <c r="U36" s="206"/>
      <c r="V36" s="251">
        <f t="shared" si="0"/>
        <v>0</v>
      </c>
      <c r="W36" s="90">
        <f t="shared" si="1"/>
      </c>
      <c r="X36" s="187">
        <f t="shared" si="2"/>
        <v>36</v>
      </c>
      <c r="Y36" s="179">
        <f t="shared" si="3"/>
        <v>0</v>
      </c>
    </row>
    <row r="37" spans="1:25" ht="13.5" customHeight="1">
      <c r="A37" s="227"/>
      <c r="B37" s="255" t="s">
        <v>164</v>
      </c>
      <c r="C37" s="203"/>
      <c r="D37" s="195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4"/>
      <c r="S37" s="196"/>
      <c r="T37" s="196"/>
      <c r="U37" s="196"/>
      <c r="V37" s="254"/>
      <c r="W37" s="90">
        <f t="shared" si="1"/>
      </c>
      <c r="X37" s="187">
        <f t="shared" si="2"/>
        <v>0</v>
      </c>
      <c r="Y37" s="179">
        <f t="shared" si="3"/>
        <v>0</v>
      </c>
    </row>
    <row r="38" spans="1:25" ht="13.5" customHeight="1">
      <c r="A38" s="226">
        <v>40730</v>
      </c>
      <c r="B38" s="250" t="s">
        <v>99</v>
      </c>
      <c r="C38" s="181" t="s">
        <v>60</v>
      </c>
      <c r="D38" s="182">
        <v>45.1962</v>
      </c>
      <c r="E38" s="244"/>
      <c r="F38" s="183"/>
      <c r="G38" s="197"/>
      <c r="H38" s="197"/>
      <c r="I38" s="184"/>
      <c r="J38" s="244"/>
      <c r="K38" s="183"/>
      <c r="L38" s="184"/>
      <c r="M38" s="244"/>
      <c r="N38" s="213"/>
      <c r="O38" s="186">
        <f>SUMIF('Productie elektriciteit'!$K$5:$R$5,$B38&amp;" ("&amp;$C38&amp;")",'Productie elektriciteit'!$K$23:$R$23)</f>
        <v>0</v>
      </c>
      <c r="P38" s="183"/>
      <c r="Q38" s="184"/>
      <c r="R38" s="215"/>
      <c r="S38" s="188"/>
      <c r="T38" s="242"/>
      <c r="U38" s="242"/>
      <c r="V38" s="251">
        <f>F38-G38+H38+I38+J38-K38-L38-M38+N38-O38+P38-Q38-R38+S38-T38-U38</f>
        <v>0</v>
      </c>
      <c r="W38" s="90">
        <f t="shared" si="1"/>
      </c>
      <c r="X38" s="187">
        <f t="shared" si="2"/>
        <v>45.1962</v>
      </c>
      <c r="Y38" s="179">
        <f t="shared" si="3"/>
        <v>0</v>
      </c>
    </row>
    <row r="39" spans="1:25" ht="13.5" customHeight="1">
      <c r="A39" s="226">
        <v>40720</v>
      </c>
      <c r="B39" s="252" t="s">
        <v>65</v>
      </c>
      <c r="C39" s="181" t="s">
        <v>1</v>
      </c>
      <c r="D39" s="182">
        <v>1</v>
      </c>
      <c r="E39" s="207"/>
      <c r="F39" s="198"/>
      <c r="G39" s="198"/>
      <c r="H39" s="198"/>
      <c r="I39" s="198"/>
      <c r="J39" s="198"/>
      <c r="K39" s="198"/>
      <c r="L39" s="198"/>
      <c r="M39" s="193"/>
      <c r="N39" s="213"/>
      <c r="O39" s="186">
        <f>SUMIF('Productie elektriciteit'!$K$5:$R$5,$B39&amp;" ("&amp;$C39&amp;")",'Productie elektriciteit'!$K$23:$R$23)</f>
        <v>0</v>
      </c>
      <c r="P39" s="192"/>
      <c r="Q39" s="193"/>
      <c r="R39" s="215"/>
      <c r="S39" s="192"/>
      <c r="T39" s="243"/>
      <c r="U39" s="120"/>
      <c r="V39" s="251">
        <f t="shared" si="0"/>
        <v>0</v>
      </c>
      <c r="W39" s="90">
        <f t="shared" si="1"/>
      </c>
      <c r="X39" s="187">
        <f t="shared" si="2"/>
        <v>1</v>
      </c>
      <c r="Y39" s="179">
        <f t="shared" si="3"/>
        <v>0</v>
      </c>
    </row>
    <row r="40" spans="1:25" ht="13.5" customHeight="1">
      <c r="A40" s="230"/>
      <c r="B40" s="255" t="s">
        <v>145</v>
      </c>
      <c r="C40" s="194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4"/>
      <c r="S40" s="196"/>
      <c r="T40" s="196"/>
      <c r="U40" s="196"/>
      <c r="V40" s="254"/>
      <c r="W40" s="90">
        <f t="shared" si="1"/>
      </c>
      <c r="X40" s="187">
        <f t="shared" si="2"/>
        <v>0</v>
      </c>
      <c r="Y40" s="179">
        <f t="shared" si="3"/>
        <v>0</v>
      </c>
    </row>
    <row r="41" spans="1:25" ht="13.5" customHeight="1">
      <c r="A41" s="229">
        <v>40200</v>
      </c>
      <c r="B41" s="252" t="s">
        <v>62</v>
      </c>
      <c r="C41" s="181" t="s">
        <v>63</v>
      </c>
      <c r="D41" s="182">
        <v>3.6</v>
      </c>
      <c r="E41" s="204"/>
      <c r="F41" s="197"/>
      <c r="G41" s="184"/>
      <c r="H41" s="245"/>
      <c r="I41" s="245"/>
      <c r="J41" s="120"/>
      <c r="K41" s="244"/>
      <c r="L41" s="244"/>
      <c r="M41" s="202"/>
      <c r="N41" s="200"/>
      <c r="O41" s="201"/>
      <c r="P41" s="186">
        <f>'Productie elektriciteit'!T23</f>
        <v>0</v>
      </c>
      <c r="Q41" s="213"/>
      <c r="R41" s="215"/>
      <c r="S41" s="185"/>
      <c r="T41" s="213"/>
      <c r="U41" s="205"/>
      <c r="V41" s="251">
        <f t="shared" si="0"/>
        <v>0</v>
      </c>
      <c r="W41" s="90">
        <f t="shared" si="1"/>
      </c>
      <c r="X41" s="187">
        <f t="shared" si="2"/>
        <v>3.6</v>
      </c>
      <c r="Y41" s="179">
        <f t="shared" si="3"/>
        <v>0</v>
      </c>
    </row>
    <row r="42" spans="1:25" ht="13.5" customHeight="1">
      <c r="A42" s="229">
        <v>40310</v>
      </c>
      <c r="B42" s="250" t="s">
        <v>23</v>
      </c>
      <c r="C42" s="180" t="s">
        <v>1</v>
      </c>
      <c r="D42" s="182">
        <v>1</v>
      </c>
      <c r="E42" s="190"/>
      <c r="F42" s="191"/>
      <c r="G42" s="191"/>
      <c r="H42" s="191"/>
      <c r="I42" s="189"/>
      <c r="J42" s="214"/>
      <c r="K42" s="188"/>
      <c r="L42" s="189"/>
      <c r="M42" s="213"/>
      <c r="N42" s="213"/>
      <c r="O42" s="186">
        <f>SUMIF('Productie elektriciteit'!$K$5:$R$5,$B42&amp;" ("&amp;$C42&amp;")",'Productie elektriciteit'!$K$23:$R$23)</f>
        <v>0</v>
      </c>
      <c r="P42" s="208">
        <f>'Productie elektriciteit'!V23</f>
        <v>0</v>
      </c>
      <c r="Q42" s="183"/>
      <c r="R42" s="184"/>
      <c r="S42" s="242"/>
      <c r="T42" s="213"/>
      <c r="U42" s="209"/>
      <c r="V42" s="251">
        <f t="shared" si="0"/>
        <v>0</v>
      </c>
      <c r="W42" s="90">
        <f t="shared" si="1"/>
      </c>
      <c r="X42" s="187">
        <f t="shared" si="2"/>
        <v>1</v>
      </c>
      <c r="Y42" s="179">
        <f>S42*X42</f>
        <v>0</v>
      </c>
    </row>
    <row r="43" spans="1:25" ht="13.5" customHeight="1" thickBot="1">
      <c r="A43" s="231">
        <v>40320</v>
      </c>
      <c r="B43" s="256" t="s">
        <v>64</v>
      </c>
      <c r="C43" s="232" t="s">
        <v>1</v>
      </c>
      <c r="D43" s="233">
        <v>1</v>
      </c>
      <c r="E43" s="234"/>
      <c r="F43" s="235"/>
      <c r="G43" s="235"/>
      <c r="H43" s="235"/>
      <c r="I43" s="236"/>
      <c r="J43" s="237"/>
      <c r="K43" s="238"/>
      <c r="L43" s="236"/>
      <c r="M43" s="239"/>
      <c r="N43" s="239"/>
      <c r="O43" s="240">
        <f>SUMIF('Productie elektriciteit'!$K$5:$R$5,$B43&amp;" ("&amp;$C43&amp;")",'Productie elektriciteit'!$K$23:$R$23)</f>
        <v>0</v>
      </c>
      <c r="P43" s="241">
        <f>'Productie elektriciteit'!W23</f>
        <v>0</v>
      </c>
      <c r="Q43" s="238"/>
      <c r="R43" s="236"/>
      <c r="S43" s="239"/>
      <c r="T43" s="239"/>
      <c r="U43" s="257"/>
      <c r="V43" s="258">
        <f t="shared" si="0"/>
        <v>0</v>
      </c>
      <c r="W43" s="90">
        <f t="shared" si="1"/>
      </c>
      <c r="X43" s="187">
        <f t="shared" si="2"/>
        <v>1</v>
      </c>
      <c r="Y43" s="179">
        <f>S43*X43</f>
        <v>0</v>
      </c>
    </row>
    <row r="44" spans="1:22" ht="13.5" customHeight="1" hidden="1">
      <c r="A44" s="220"/>
      <c r="B44" s="221"/>
      <c r="C44" s="221"/>
      <c r="D44" s="222"/>
      <c r="E44" s="222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4">
        <f>SUM(R15:R41)</f>
        <v>0</v>
      </c>
      <c r="S44" s="224">
        <f>SUM(S42:S43)</f>
        <v>0</v>
      </c>
      <c r="T44" s="223"/>
      <c r="U44" s="223"/>
      <c r="V44" s="223"/>
    </row>
    <row r="45" spans="1:24" ht="90.7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210">
        <f>IF(AND($S$44&gt;0,$R$44=0),"Geef aub ook inzet voor productie op","")</f>
      </c>
      <c r="S45" s="210">
        <f>IF(SUM(Y42:Y43)&gt;SUM(Y15:Y41),"De som van de energetische waarden voor productie mag niet groter zijn dan de som van de energetische waarden voor de inzet","")</f>
      </c>
      <c r="T45" s="114"/>
      <c r="U45" s="114"/>
      <c r="V45" s="249"/>
      <c r="X45" s="126"/>
    </row>
    <row r="46" spans="1:22" ht="13.5" customHeight="1">
      <c r="A46" s="114"/>
      <c r="B46" s="117" t="s">
        <v>117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</row>
    <row r="47" spans="1:22" ht="13.5" customHeight="1">
      <c r="A47" s="114"/>
      <c r="B47" s="118"/>
      <c r="C47" s="119" t="s">
        <v>80</v>
      </c>
      <c r="D47" s="117"/>
      <c r="E47" s="117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</row>
    <row r="48" spans="1:22" ht="13.5" customHeight="1">
      <c r="A48" s="114"/>
      <c r="B48" s="120"/>
      <c r="C48" s="119" t="s">
        <v>81</v>
      </c>
      <c r="D48" s="119"/>
      <c r="E48" s="119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</row>
    <row r="49" spans="1:22" ht="13.5" customHeight="1">
      <c r="A49" s="114"/>
      <c r="B49" s="211"/>
      <c r="C49" s="119" t="s">
        <v>238</v>
      </c>
      <c r="D49" s="119"/>
      <c r="E49" s="119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spans="1:22" ht="13.5" customHeight="1">
      <c r="A50" s="114"/>
      <c r="B50" s="119"/>
      <c r="C50" s="114"/>
      <c r="D50" s="119"/>
      <c r="E50" s="119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</row>
    <row r="51" spans="1:5" ht="12.75">
      <c r="A51" s="49"/>
      <c r="B51" s="92"/>
      <c r="D51" s="92"/>
      <c r="E51" s="92"/>
    </row>
    <row r="52" spans="1:5" ht="12.75">
      <c r="A52" s="49"/>
      <c r="B52" s="92"/>
      <c r="C52" s="92"/>
      <c r="D52" s="92"/>
      <c r="E52" s="92"/>
    </row>
    <row r="53" spans="1:5" ht="12.75">
      <c r="A53" s="49"/>
      <c r="B53" s="92"/>
      <c r="C53" s="92"/>
      <c r="D53" s="92"/>
      <c r="E53" s="92"/>
    </row>
    <row r="54" spans="1:5" ht="12.75">
      <c r="A54" s="49"/>
      <c r="B54" s="92"/>
      <c r="C54" s="92"/>
      <c r="D54" s="92"/>
      <c r="E54" s="127"/>
    </row>
    <row r="55" spans="1:5" ht="12.75">
      <c r="A55" s="49"/>
      <c r="B55" s="92"/>
      <c r="D55" s="127"/>
      <c r="E55" s="127"/>
    </row>
    <row r="56" spans="1:2" ht="12.75">
      <c r="A56" s="49"/>
      <c r="B56" s="92"/>
    </row>
    <row r="57" spans="1:2" ht="12.75">
      <c r="A57" s="49"/>
      <c r="B57" s="92"/>
    </row>
    <row r="58" spans="1:2" ht="12.75">
      <c r="A58" s="49"/>
      <c r="B58" s="92"/>
    </row>
    <row r="59" spans="1:2" ht="12.75">
      <c r="A59" s="49"/>
      <c r="B59" s="92"/>
    </row>
    <row r="60" spans="1:2" ht="12.75">
      <c r="A60" s="49"/>
      <c r="B60" s="92"/>
    </row>
    <row r="61" spans="1:2" ht="12.75">
      <c r="A61" s="49"/>
      <c r="B61" s="92"/>
    </row>
    <row r="62" spans="1:2" ht="12.75">
      <c r="A62" s="49"/>
      <c r="B62" s="92"/>
    </row>
    <row r="63" spans="1:2" ht="12.75">
      <c r="A63" s="49"/>
      <c r="B63" s="92"/>
    </row>
    <row r="64" spans="1:2" ht="12.75">
      <c r="A64" s="49"/>
      <c r="B64" s="92"/>
    </row>
    <row r="65" s="49" customFormat="1" ht="12.75">
      <c r="B65" s="92"/>
    </row>
    <row r="66" s="49" customFormat="1" ht="12.75">
      <c r="B66" s="92"/>
    </row>
    <row r="67" s="49" customFormat="1" ht="12.75">
      <c r="B67" s="92"/>
    </row>
    <row r="68" s="49" customFormat="1" ht="12.75">
      <c r="B68" s="92"/>
    </row>
    <row r="69" s="49" customFormat="1" ht="12.75">
      <c r="B69" s="92"/>
    </row>
    <row r="70" s="49" customFormat="1" ht="12.75">
      <c r="B70" s="92"/>
    </row>
    <row r="71" s="49" customFormat="1" ht="12.75">
      <c r="B71" s="92"/>
    </row>
    <row r="72" s="49" customFormat="1" ht="12.75">
      <c r="B72" s="92"/>
    </row>
    <row r="73" s="49" customFormat="1" ht="12.75">
      <c r="B73" s="92"/>
    </row>
    <row r="74" s="49" customFormat="1" ht="12.75">
      <c r="B74" s="92"/>
    </row>
    <row r="75" s="49" customFormat="1" ht="12.75">
      <c r="B75" s="92"/>
    </row>
    <row r="76" s="49" customFormat="1" ht="12.75">
      <c r="B76" s="92"/>
    </row>
    <row r="77" s="49" customFormat="1" ht="12.75">
      <c r="B77" s="92"/>
    </row>
    <row r="78" s="49" customFormat="1" ht="12.75">
      <c r="B78" s="92"/>
    </row>
    <row r="79" s="49" customFormat="1" ht="12.75"/>
    <row r="80" s="49" customFormat="1" ht="12.75"/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49"/>
    </row>
    <row r="101" ht="12.75">
      <c r="A101" s="49"/>
    </row>
    <row r="102" ht="12.75">
      <c r="A102" s="49"/>
    </row>
    <row r="103" ht="12.75">
      <c r="A103" s="49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49"/>
    </row>
    <row r="113" ht="12.75">
      <c r="A113" s="49"/>
    </row>
    <row r="114" ht="12.75">
      <c r="A114" s="49"/>
    </row>
    <row r="115" ht="12.75">
      <c r="A115" s="49"/>
    </row>
    <row r="116" ht="12.75">
      <c r="A116" s="49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  <row r="122" ht="12.75">
      <c r="A122" s="49"/>
    </row>
    <row r="123" ht="12.75">
      <c r="A123" s="49"/>
    </row>
    <row r="124" ht="12.75">
      <c r="A124" s="49"/>
    </row>
    <row r="125" ht="12.75">
      <c r="A125" s="49"/>
    </row>
    <row r="126" ht="12.75">
      <c r="A126" s="49"/>
    </row>
    <row r="127" ht="12.75">
      <c r="A127" s="49"/>
    </row>
    <row r="128" ht="12.75">
      <c r="A128" s="49"/>
    </row>
    <row r="129" ht="12.75">
      <c r="A129" s="49"/>
    </row>
    <row r="130" ht="12.75">
      <c r="A130" s="49"/>
    </row>
    <row r="131" ht="12.75">
      <c r="A131" s="49"/>
    </row>
    <row r="132" ht="12.75">
      <c r="A132" s="49"/>
    </row>
    <row r="133" ht="12.75">
      <c r="A133" s="49"/>
    </row>
    <row r="134" ht="12.75">
      <c r="A134" s="49"/>
    </row>
    <row r="135" ht="12.75">
      <c r="A135" s="49"/>
    </row>
    <row r="136" ht="12.75">
      <c r="A136" s="49"/>
    </row>
    <row r="137" ht="12.75">
      <c r="A137" s="49"/>
    </row>
    <row r="138" ht="12.75">
      <c r="A138" s="49"/>
    </row>
    <row r="139" ht="12.75">
      <c r="A139" s="49"/>
    </row>
    <row r="140" ht="12.75">
      <c r="A140" s="49"/>
    </row>
    <row r="141" ht="12.75">
      <c r="A141" s="49"/>
    </row>
    <row r="142" ht="12.75">
      <c r="A142" s="49"/>
    </row>
    <row r="143" ht="12.75">
      <c r="A143" s="49"/>
    </row>
    <row r="144" ht="12.75">
      <c r="A144" s="49"/>
    </row>
    <row r="145" ht="12.75">
      <c r="A145" s="49"/>
    </row>
    <row r="146" ht="12.75">
      <c r="A146" s="49"/>
    </row>
    <row r="147" ht="12.75">
      <c r="A147" s="49"/>
    </row>
    <row r="148" ht="12.75">
      <c r="A148" s="49"/>
    </row>
    <row r="149" ht="12.75">
      <c r="A149" s="49"/>
    </row>
    <row r="150" ht="12.75">
      <c r="A150" s="49"/>
    </row>
    <row r="151" ht="12.75">
      <c r="A151" s="49"/>
    </row>
    <row r="152" ht="12.75">
      <c r="A152" s="49"/>
    </row>
    <row r="153" ht="12.75">
      <c r="A153" s="49"/>
    </row>
    <row r="154" ht="12.75">
      <c r="A154" s="49"/>
    </row>
    <row r="155" ht="12.75">
      <c r="A155" s="49"/>
    </row>
    <row r="156" ht="12.75">
      <c r="A156" s="49"/>
    </row>
    <row r="157" ht="12.75">
      <c r="A157" s="49"/>
    </row>
    <row r="158" ht="12.75">
      <c r="A158" s="49"/>
    </row>
    <row r="159" ht="12.75">
      <c r="A159" s="49"/>
    </row>
    <row r="160" ht="12.75">
      <c r="A160" s="49"/>
    </row>
    <row r="161" ht="12.75">
      <c r="A161" s="49"/>
    </row>
    <row r="162" ht="12.75">
      <c r="A162" s="49"/>
    </row>
    <row r="163" ht="12.75">
      <c r="A163" s="49"/>
    </row>
    <row r="164" ht="12.75">
      <c r="A164" s="49"/>
    </row>
    <row r="165" ht="12.75">
      <c r="A165" s="49"/>
    </row>
    <row r="166" ht="12.75">
      <c r="A166" s="49"/>
    </row>
    <row r="167" ht="12.75">
      <c r="A167" s="49"/>
    </row>
    <row r="168" ht="12.75">
      <c r="A168" s="49"/>
    </row>
    <row r="169" ht="12.75">
      <c r="A169" s="49"/>
    </row>
    <row r="170" ht="12.75">
      <c r="A170" s="49"/>
    </row>
    <row r="171" ht="12.75">
      <c r="A171" s="49"/>
    </row>
    <row r="172" ht="12.75">
      <c r="A172" s="49"/>
    </row>
    <row r="173" ht="12.75">
      <c r="A173" s="49"/>
    </row>
    <row r="174" ht="12.75">
      <c r="A174" s="49"/>
    </row>
    <row r="175" ht="12.75">
      <c r="A175" s="49"/>
    </row>
    <row r="176" ht="12.75">
      <c r="A176" s="49"/>
    </row>
    <row r="177" ht="12.75">
      <c r="A177" s="49"/>
    </row>
    <row r="178" ht="12.75">
      <c r="A178" s="49"/>
    </row>
    <row r="179" ht="12.75">
      <c r="A179" s="49"/>
    </row>
    <row r="180" ht="12.75">
      <c r="A180" s="49"/>
    </row>
    <row r="181" ht="12.75">
      <c r="A181" s="49"/>
    </row>
    <row r="182" ht="12.75">
      <c r="A182" s="49"/>
    </row>
    <row r="183" ht="12.75">
      <c r="A183" s="49"/>
    </row>
    <row r="184" ht="12.75">
      <c r="A184" s="49"/>
    </row>
    <row r="185" ht="12.75">
      <c r="A185" s="49"/>
    </row>
    <row r="186" ht="12.75">
      <c r="A186" s="49"/>
    </row>
    <row r="187" ht="12.75">
      <c r="A187" s="49"/>
    </row>
    <row r="188" ht="12.75">
      <c r="A188" s="49"/>
    </row>
    <row r="189" ht="12.75">
      <c r="A189" s="49"/>
    </row>
    <row r="190" ht="12.75">
      <c r="A190" s="49"/>
    </row>
    <row r="191" ht="12.75">
      <c r="A191" s="49"/>
    </row>
    <row r="192" ht="12.75">
      <c r="A192" s="49"/>
    </row>
    <row r="193" ht="12.75">
      <c r="A193" s="49"/>
    </row>
    <row r="194" ht="12.75">
      <c r="A194" s="49"/>
    </row>
    <row r="195" ht="12.75">
      <c r="A195" s="49"/>
    </row>
    <row r="196" ht="12.75">
      <c r="A196" s="49"/>
    </row>
    <row r="197" ht="12.75">
      <c r="A197" s="49"/>
    </row>
    <row r="198" ht="12.75">
      <c r="A198" s="49"/>
    </row>
    <row r="199" ht="12.75">
      <c r="A199" s="49"/>
    </row>
    <row r="200" ht="12.75">
      <c r="A200" s="49"/>
    </row>
    <row r="201" ht="12.75">
      <c r="A201" s="49"/>
    </row>
    <row r="202" ht="12.75">
      <c r="A202" s="49"/>
    </row>
    <row r="203" ht="12.75">
      <c r="A203" s="49"/>
    </row>
    <row r="204" ht="12.75">
      <c r="A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  <row r="210" ht="12.75">
      <c r="A210" s="49"/>
    </row>
    <row r="211" ht="12.75">
      <c r="A211" s="49"/>
    </row>
    <row r="212" ht="12.75">
      <c r="A212" s="49"/>
    </row>
    <row r="213" ht="12.75">
      <c r="A213" s="49"/>
    </row>
    <row r="214" ht="12.75">
      <c r="A214" s="49"/>
    </row>
    <row r="215" ht="12.75">
      <c r="A215" s="49"/>
    </row>
    <row r="216" ht="12.75">
      <c r="A216" s="49"/>
    </row>
    <row r="217" ht="12.75">
      <c r="A217" s="49"/>
    </row>
    <row r="218" ht="12.75">
      <c r="A218" s="49"/>
    </row>
    <row r="219" ht="12.75">
      <c r="A219" s="49"/>
    </row>
    <row r="220" ht="12.75">
      <c r="A220" s="49"/>
    </row>
    <row r="221" ht="12.75">
      <c r="A221" s="49"/>
    </row>
    <row r="222" ht="12.75">
      <c r="A222" s="49"/>
    </row>
    <row r="223" ht="12.75">
      <c r="A223" s="49"/>
    </row>
    <row r="224" ht="12.75">
      <c r="A224" s="49"/>
    </row>
    <row r="225" ht="12.75">
      <c r="A225" s="49"/>
    </row>
    <row r="226" ht="12.75">
      <c r="A226" s="49"/>
    </row>
    <row r="227" ht="12.75">
      <c r="A227" s="49"/>
    </row>
    <row r="228" ht="12.75">
      <c r="A228" s="49"/>
    </row>
    <row r="229" ht="12.75">
      <c r="A229" s="49"/>
    </row>
    <row r="230" ht="12.75">
      <c r="A230" s="49"/>
    </row>
    <row r="231" ht="12.75">
      <c r="A231" s="49"/>
    </row>
    <row r="232" ht="12.75">
      <c r="A232" s="49"/>
    </row>
    <row r="233" ht="12.75">
      <c r="A233" s="49"/>
    </row>
    <row r="234" ht="12.75">
      <c r="A234" s="49"/>
    </row>
    <row r="235" ht="12.75">
      <c r="A235" s="49"/>
    </row>
    <row r="236" ht="12.75">
      <c r="A236" s="49"/>
    </row>
    <row r="237" ht="12.75">
      <c r="A237" s="49"/>
    </row>
    <row r="238" ht="12.75">
      <c r="A238" s="49"/>
    </row>
    <row r="239" ht="12.75">
      <c r="A239" s="49"/>
    </row>
    <row r="240" ht="12.75">
      <c r="A240" s="49"/>
    </row>
    <row r="241" ht="12.75">
      <c r="A241" s="49"/>
    </row>
    <row r="242" ht="12.75">
      <c r="A242" s="49"/>
    </row>
    <row r="243" ht="12.75">
      <c r="A243" s="49"/>
    </row>
    <row r="244" ht="12.75">
      <c r="A244" s="49"/>
    </row>
    <row r="245" ht="12.75">
      <c r="A245" s="49"/>
    </row>
    <row r="246" ht="12.75">
      <c r="A246" s="49"/>
    </row>
    <row r="247" ht="12.75">
      <c r="A247" s="49"/>
    </row>
    <row r="248" ht="12.75">
      <c r="A248" s="49"/>
    </row>
    <row r="249" ht="12.75">
      <c r="A249" s="49"/>
    </row>
    <row r="250" ht="12.75">
      <c r="A250" s="49"/>
    </row>
    <row r="251" ht="12.75">
      <c r="A251" s="49"/>
    </row>
    <row r="252" ht="12.75">
      <c r="A252" s="49"/>
    </row>
    <row r="253" ht="12.75">
      <c r="A253" s="49"/>
    </row>
    <row r="254" ht="12.75">
      <c r="A254" s="49"/>
    </row>
    <row r="255" ht="12.75">
      <c r="A255" s="49"/>
    </row>
    <row r="256" ht="12.75">
      <c r="A256" s="49"/>
    </row>
    <row r="257" ht="12.75">
      <c r="A257" s="49"/>
    </row>
    <row r="258" ht="12.75">
      <c r="A258" s="49"/>
    </row>
    <row r="259" ht="12.75">
      <c r="A259" s="49"/>
    </row>
    <row r="260" ht="12.75">
      <c r="A260" s="49"/>
    </row>
    <row r="261" ht="12.75">
      <c r="A261" s="49"/>
    </row>
    <row r="262" ht="12.75">
      <c r="A262" s="49"/>
    </row>
    <row r="263" ht="12.75">
      <c r="A263" s="49"/>
    </row>
    <row r="264" ht="12.75">
      <c r="A264" s="49"/>
    </row>
    <row r="265" ht="12.75">
      <c r="A265" s="49"/>
    </row>
    <row r="266" ht="12.75">
      <c r="A266" s="49"/>
    </row>
    <row r="267" ht="12.75">
      <c r="A267" s="49"/>
    </row>
    <row r="268" ht="12.75">
      <c r="A268" s="49"/>
    </row>
    <row r="269" ht="12.75">
      <c r="A269" s="49"/>
    </row>
    <row r="270" ht="12.75">
      <c r="A270" s="49"/>
    </row>
    <row r="271" ht="12.75">
      <c r="A271" s="49"/>
    </row>
    <row r="272" ht="12.75">
      <c r="A272" s="49"/>
    </row>
    <row r="273" ht="12.75">
      <c r="A273" s="49"/>
    </row>
    <row r="274" ht="12.75">
      <c r="A274" s="49"/>
    </row>
    <row r="275" ht="12.75">
      <c r="A275" s="49"/>
    </row>
    <row r="276" ht="12.75">
      <c r="A276" s="49"/>
    </row>
    <row r="277" ht="12.75">
      <c r="A277" s="49"/>
    </row>
    <row r="278" ht="12.75">
      <c r="A278" s="49"/>
    </row>
    <row r="279" ht="12.75">
      <c r="A279" s="49"/>
    </row>
    <row r="280" ht="12.75">
      <c r="A280" s="49"/>
    </row>
    <row r="281" ht="12.75">
      <c r="A281" s="49"/>
    </row>
    <row r="282" ht="12.75">
      <c r="A282" s="49"/>
    </row>
    <row r="283" ht="12.75">
      <c r="A283" s="49"/>
    </row>
    <row r="284" ht="12.75">
      <c r="A284" s="49"/>
    </row>
    <row r="285" ht="12.75">
      <c r="A285" s="49"/>
    </row>
    <row r="286" ht="12.75">
      <c r="A286" s="49"/>
    </row>
    <row r="287" ht="12.75">
      <c r="A287" s="49"/>
    </row>
    <row r="288" ht="12.75">
      <c r="A288" s="49"/>
    </row>
    <row r="289" ht="12.75">
      <c r="A289" s="49"/>
    </row>
    <row r="290" ht="12.75">
      <c r="A290" s="49"/>
    </row>
    <row r="291" ht="12.75">
      <c r="A291" s="49"/>
    </row>
    <row r="292" ht="12.75">
      <c r="A292" s="49"/>
    </row>
    <row r="293" ht="12.75">
      <c r="A293" s="49"/>
    </row>
    <row r="294" ht="12.75">
      <c r="A294" s="49"/>
    </row>
    <row r="295" ht="12.75">
      <c r="A295" s="49"/>
    </row>
    <row r="296" ht="12.75">
      <c r="A296" s="49"/>
    </row>
    <row r="297" ht="12.75">
      <c r="A297" s="49"/>
    </row>
    <row r="298" ht="12.75">
      <c r="A298" s="49"/>
    </row>
    <row r="299" ht="12.75">
      <c r="A299" s="49"/>
    </row>
    <row r="300" ht="12.75">
      <c r="A300" s="49"/>
    </row>
    <row r="301" ht="12.75">
      <c r="A301" s="49"/>
    </row>
    <row r="302" ht="12.75">
      <c r="A302" s="49"/>
    </row>
    <row r="303" ht="12.75">
      <c r="A303" s="49"/>
    </row>
    <row r="304" ht="12.75">
      <c r="A304" s="49"/>
    </row>
    <row r="305" ht="12.75">
      <c r="A305" s="49"/>
    </row>
    <row r="306" ht="12.75">
      <c r="A306" s="49"/>
    </row>
    <row r="307" ht="12.75">
      <c r="A307" s="49"/>
    </row>
    <row r="308" ht="12.75">
      <c r="A308" s="49"/>
    </row>
    <row r="309" ht="12.75">
      <c r="A309" s="49"/>
    </row>
    <row r="310" ht="12.75">
      <c r="A310" s="49"/>
    </row>
    <row r="311" ht="12.75">
      <c r="A311" s="49"/>
    </row>
    <row r="312" ht="12.75">
      <c r="A312" s="49"/>
    </row>
    <row r="313" ht="12.75">
      <c r="A313" s="49"/>
    </row>
    <row r="314" ht="12.75">
      <c r="A314" s="49"/>
    </row>
    <row r="315" ht="12.75">
      <c r="A315" s="49"/>
    </row>
    <row r="316" ht="12.75">
      <c r="A316" s="49"/>
    </row>
    <row r="317" ht="12.75">
      <c r="A317" s="49"/>
    </row>
    <row r="318" ht="12.75">
      <c r="A318" s="49"/>
    </row>
    <row r="319" ht="12.75">
      <c r="A319" s="49"/>
    </row>
    <row r="320" ht="12.75">
      <c r="A320" s="49"/>
    </row>
    <row r="321" ht="12.75">
      <c r="A321" s="49"/>
    </row>
    <row r="322" ht="12.75">
      <c r="A322" s="49"/>
    </row>
    <row r="323" ht="12.75">
      <c r="A323" s="49"/>
    </row>
    <row r="324" ht="12.75">
      <c r="A324" s="49"/>
    </row>
    <row r="325" ht="12.75">
      <c r="A325" s="49"/>
    </row>
    <row r="326" ht="12.75">
      <c r="A326" s="49"/>
    </row>
    <row r="327" ht="12.75">
      <c r="A327" s="49"/>
    </row>
    <row r="328" ht="12.75">
      <c r="A328" s="49"/>
    </row>
    <row r="329" ht="12.75">
      <c r="A329" s="49"/>
    </row>
    <row r="330" ht="12.75">
      <c r="A330" s="49"/>
    </row>
    <row r="331" ht="12.75">
      <c r="A331" s="49"/>
    </row>
    <row r="332" ht="12.75">
      <c r="A332" s="49"/>
    </row>
    <row r="333" ht="12.75">
      <c r="A333" s="49"/>
    </row>
    <row r="334" ht="12.75">
      <c r="A334" s="49"/>
    </row>
    <row r="335" ht="12.75">
      <c r="A335" s="49"/>
    </row>
    <row r="336" ht="12.75">
      <c r="A336" s="49"/>
    </row>
    <row r="337" ht="12.75">
      <c r="A337" s="49"/>
    </row>
    <row r="338" ht="12.75">
      <c r="A338" s="49"/>
    </row>
    <row r="339" ht="12.75">
      <c r="A339" s="49"/>
    </row>
    <row r="340" ht="12.75">
      <c r="A340" s="49"/>
    </row>
    <row r="341" ht="12.75">
      <c r="A341" s="49"/>
    </row>
    <row r="342" ht="12.75">
      <c r="A342" s="49"/>
    </row>
    <row r="343" ht="12.75">
      <c r="A343" s="49"/>
    </row>
    <row r="344" ht="12.75">
      <c r="A344" s="49"/>
    </row>
    <row r="345" ht="12.75">
      <c r="A345" s="49"/>
    </row>
    <row r="346" ht="12.75">
      <c r="A346" s="49"/>
    </row>
    <row r="347" ht="12.75">
      <c r="A347" s="49"/>
    </row>
    <row r="348" ht="12.75">
      <c r="A348" s="49"/>
    </row>
    <row r="349" ht="12.75">
      <c r="A349" s="49"/>
    </row>
    <row r="350" ht="12.75">
      <c r="A350" s="49"/>
    </row>
    <row r="351" ht="12.75">
      <c r="A351" s="49"/>
    </row>
    <row r="352" ht="12.75">
      <c r="A352" s="49"/>
    </row>
    <row r="353" ht="12.75">
      <c r="A353" s="49"/>
    </row>
    <row r="354" ht="12.75">
      <c r="A354" s="49"/>
    </row>
    <row r="355" ht="12.75">
      <c r="A355" s="49"/>
    </row>
    <row r="356" ht="12.75">
      <c r="A356" s="49"/>
    </row>
    <row r="357" ht="12.75">
      <c r="A357" s="49"/>
    </row>
    <row r="358" ht="12.75">
      <c r="A358" s="49"/>
    </row>
    <row r="359" ht="12.75">
      <c r="A359" s="49"/>
    </row>
    <row r="360" ht="12.75">
      <c r="A360" s="49"/>
    </row>
    <row r="361" ht="12.75">
      <c r="A361" s="49"/>
    </row>
    <row r="362" ht="12.75">
      <c r="A362" s="49"/>
    </row>
    <row r="363" ht="12.75">
      <c r="A363" s="49"/>
    </row>
    <row r="364" ht="12.75">
      <c r="A364" s="49"/>
    </row>
    <row r="365" ht="12.75">
      <c r="A365" s="49"/>
    </row>
    <row r="366" ht="12.75">
      <c r="A366" s="49"/>
    </row>
    <row r="367" ht="12.75">
      <c r="A367" s="49"/>
    </row>
    <row r="368" ht="12.75">
      <c r="A368" s="49"/>
    </row>
    <row r="369" ht="12.75">
      <c r="A369" s="49"/>
    </row>
    <row r="370" ht="12.75">
      <c r="A370" s="49"/>
    </row>
    <row r="371" ht="12.75">
      <c r="A371" s="49"/>
    </row>
    <row r="372" ht="12.75">
      <c r="A372" s="49"/>
    </row>
    <row r="373" ht="12.75">
      <c r="A373" s="49"/>
    </row>
    <row r="374" ht="12.75">
      <c r="A374" s="49"/>
    </row>
    <row r="375" ht="12.75">
      <c r="A375" s="49"/>
    </row>
    <row r="376" ht="12.75">
      <c r="A376" s="49"/>
    </row>
    <row r="377" ht="12.75">
      <c r="A377" s="49"/>
    </row>
    <row r="378" ht="12.75">
      <c r="A378" s="49"/>
    </row>
    <row r="379" ht="12.75">
      <c r="A379" s="49"/>
    </row>
    <row r="380" ht="12.75">
      <c r="A380" s="49"/>
    </row>
    <row r="381" ht="12.75">
      <c r="A381" s="49"/>
    </row>
    <row r="382" ht="12.75">
      <c r="A382" s="49"/>
    </row>
    <row r="383" ht="12.75">
      <c r="A383" s="49"/>
    </row>
    <row r="384" ht="12.75">
      <c r="A384" s="49"/>
    </row>
    <row r="385" ht="12.75">
      <c r="A385" s="49"/>
    </row>
    <row r="386" ht="12.75">
      <c r="A386" s="49"/>
    </row>
    <row r="387" ht="12.75">
      <c r="A387" s="49"/>
    </row>
    <row r="388" ht="12.75">
      <c r="A388" s="49"/>
    </row>
    <row r="389" ht="12.75">
      <c r="A389" s="49"/>
    </row>
    <row r="390" ht="12.75">
      <c r="A390" s="49"/>
    </row>
    <row r="391" ht="12.75">
      <c r="A391" s="49"/>
    </row>
    <row r="392" ht="12.75">
      <c r="A392" s="49"/>
    </row>
    <row r="393" ht="12.75">
      <c r="A393" s="49"/>
    </row>
    <row r="394" ht="12.75">
      <c r="A394" s="49"/>
    </row>
    <row r="395" ht="12.75">
      <c r="A395" s="49"/>
    </row>
    <row r="396" ht="12.75">
      <c r="A396" s="49"/>
    </row>
    <row r="397" ht="12.75">
      <c r="A397" s="49"/>
    </row>
    <row r="398" ht="12.75">
      <c r="A398" s="49"/>
    </row>
    <row r="399" ht="12.75">
      <c r="A399" s="49"/>
    </row>
    <row r="400" ht="12.75">
      <c r="A400" s="49"/>
    </row>
    <row r="401" ht="12.75">
      <c r="A401" s="49"/>
    </row>
    <row r="402" ht="12.75">
      <c r="A402" s="49"/>
    </row>
    <row r="403" ht="12.75">
      <c r="A403" s="49"/>
    </row>
    <row r="404" ht="12.75">
      <c r="A404" s="49"/>
    </row>
    <row r="405" ht="12.75">
      <c r="A405" s="49"/>
    </row>
    <row r="406" ht="12.75">
      <c r="A406" s="49"/>
    </row>
    <row r="407" ht="12.75">
      <c r="A407" s="49"/>
    </row>
    <row r="408" ht="12.75">
      <c r="A408" s="49"/>
    </row>
    <row r="409" ht="12.75">
      <c r="A409" s="49"/>
    </row>
    <row r="410" ht="12.75">
      <c r="A410" s="49"/>
    </row>
    <row r="411" ht="12.75">
      <c r="A411" s="49"/>
    </row>
    <row r="412" ht="12.75">
      <c r="A412" s="49"/>
    </row>
    <row r="413" ht="12.75">
      <c r="A413" s="49"/>
    </row>
    <row r="414" ht="12.75">
      <c r="A414" s="49"/>
    </row>
    <row r="415" ht="12.75">
      <c r="A415" s="49"/>
    </row>
    <row r="416" ht="12.75">
      <c r="A416" s="49"/>
    </row>
    <row r="417" ht="12.75">
      <c r="A417" s="49"/>
    </row>
    <row r="418" ht="12.75">
      <c r="A418" s="49"/>
    </row>
    <row r="419" ht="12.75">
      <c r="A419" s="49"/>
    </row>
    <row r="420" ht="12.75">
      <c r="A420" s="49"/>
    </row>
    <row r="421" ht="12.75">
      <c r="A421" s="49"/>
    </row>
    <row r="422" ht="12.75">
      <c r="A422" s="49"/>
    </row>
    <row r="423" ht="12.75">
      <c r="A423" s="49"/>
    </row>
    <row r="424" ht="12.75">
      <c r="A424" s="49"/>
    </row>
    <row r="425" ht="12.75">
      <c r="A425" s="49"/>
    </row>
    <row r="426" ht="12.75">
      <c r="A426" s="49"/>
    </row>
    <row r="427" ht="12.75">
      <c r="A427" s="49"/>
    </row>
    <row r="428" ht="12.75">
      <c r="A428" s="49"/>
    </row>
    <row r="429" ht="12.75">
      <c r="A429" s="49"/>
    </row>
    <row r="430" ht="12.75">
      <c r="A430" s="49"/>
    </row>
    <row r="431" ht="12.75">
      <c r="A431" s="49"/>
    </row>
    <row r="432" ht="12.75">
      <c r="A432" s="49"/>
    </row>
    <row r="433" ht="12.75">
      <c r="A433" s="49"/>
    </row>
    <row r="434" ht="12.75">
      <c r="A434" s="49"/>
    </row>
    <row r="435" ht="12.75">
      <c r="A435" s="49"/>
    </row>
    <row r="436" ht="12.75">
      <c r="A436" s="49"/>
    </row>
    <row r="437" ht="12.75">
      <c r="A437" s="49"/>
    </row>
    <row r="438" ht="12.75">
      <c r="A438" s="49"/>
    </row>
    <row r="439" ht="12.75">
      <c r="A439" s="49"/>
    </row>
    <row r="440" ht="12.75">
      <c r="A440" s="49"/>
    </row>
    <row r="441" ht="12.75">
      <c r="A441" s="49"/>
    </row>
    <row r="442" ht="12.75">
      <c r="A442" s="49"/>
    </row>
    <row r="443" ht="12.75">
      <c r="A443" s="49"/>
    </row>
    <row r="444" ht="12.75">
      <c r="A444" s="49"/>
    </row>
    <row r="445" ht="12.75">
      <c r="A445" s="49"/>
    </row>
    <row r="446" ht="12.75">
      <c r="A446" s="49"/>
    </row>
    <row r="447" ht="12.75">
      <c r="A447" s="49"/>
    </row>
    <row r="448" ht="12.75">
      <c r="A448" s="49"/>
    </row>
    <row r="449" ht="12.75">
      <c r="A449" s="49"/>
    </row>
    <row r="450" ht="12.75">
      <c r="A450" s="49"/>
    </row>
    <row r="451" ht="12.75">
      <c r="A451" s="49"/>
    </row>
    <row r="452" ht="12.75">
      <c r="A452" s="49"/>
    </row>
    <row r="453" ht="12.75">
      <c r="A453" s="49"/>
    </row>
    <row r="454" ht="12.75">
      <c r="A454" s="49"/>
    </row>
    <row r="455" ht="12.75">
      <c r="A455" s="49"/>
    </row>
    <row r="456" ht="12.75">
      <c r="A456" s="49"/>
    </row>
    <row r="457" ht="12.75">
      <c r="A457" s="49"/>
    </row>
    <row r="458" ht="12.75">
      <c r="A458" s="49"/>
    </row>
    <row r="459" ht="12.75">
      <c r="A459" s="49"/>
    </row>
    <row r="460" ht="12.75">
      <c r="A460" s="49"/>
    </row>
    <row r="461" ht="12.75">
      <c r="A461" s="49"/>
    </row>
    <row r="462" ht="12.75">
      <c r="A462" s="49"/>
    </row>
    <row r="463" ht="12.75">
      <c r="A463" s="49"/>
    </row>
    <row r="464" ht="12.75">
      <c r="A464" s="49"/>
    </row>
    <row r="465" ht="12.75">
      <c r="A465" s="49"/>
    </row>
    <row r="466" ht="12.75">
      <c r="A466" s="49"/>
    </row>
    <row r="467" ht="12.75">
      <c r="A467" s="49"/>
    </row>
    <row r="468" ht="12.75">
      <c r="A468" s="49"/>
    </row>
    <row r="469" ht="12.75">
      <c r="A469" s="49"/>
    </row>
    <row r="470" ht="12.75">
      <c r="A470" s="49"/>
    </row>
    <row r="471" ht="12.75">
      <c r="A471" s="49"/>
    </row>
    <row r="472" ht="12.75">
      <c r="A472" s="49"/>
    </row>
    <row r="473" ht="12.75">
      <c r="A473" s="49"/>
    </row>
    <row r="474" ht="12.75">
      <c r="A474" s="49"/>
    </row>
    <row r="475" ht="12.75">
      <c r="A475" s="49"/>
    </row>
    <row r="476" ht="12.75">
      <c r="A476" s="49"/>
    </row>
    <row r="477" ht="12.75">
      <c r="A477" s="49"/>
    </row>
    <row r="478" ht="12.75">
      <c r="A478" s="49"/>
    </row>
    <row r="479" ht="12.75">
      <c r="A479" s="49"/>
    </row>
    <row r="480" ht="12.75">
      <c r="A480" s="49"/>
    </row>
    <row r="481" ht="12.75">
      <c r="A481" s="49"/>
    </row>
    <row r="482" ht="12.75">
      <c r="A482" s="49"/>
    </row>
    <row r="483" ht="12.75">
      <c r="A483" s="49"/>
    </row>
    <row r="484" ht="12.75">
      <c r="A484" s="49"/>
    </row>
    <row r="485" ht="12.75">
      <c r="A485" s="49"/>
    </row>
    <row r="486" ht="12.75">
      <c r="A486" s="49"/>
    </row>
    <row r="487" ht="12.75">
      <c r="A487" s="49"/>
    </row>
    <row r="488" ht="12.75">
      <c r="A488" s="49"/>
    </row>
    <row r="489" ht="12.75">
      <c r="A489" s="49"/>
    </row>
    <row r="490" ht="12.75">
      <c r="A490" s="49"/>
    </row>
    <row r="491" ht="12.75">
      <c r="A491" s="49"/>
    </row>
    <row r="492" ht="12.75">
      <c r="A492" s="49"/>
    </row>
    <row r="493" ht="12.75">
      <c r="A493" s="49"/>
    </row>
    <row r="494" ht="12.75">
      <c r="A494" s="49"/>
    </row>
    <row r="495" ht="12.75">
      <c r="A495" s="49"/>
    </row>
    <row r="496" ht="12.75">
      <c r="A496" s="49"/>
    </row>
    <row r="497" ht="12.75">
      <c r="A497" s="49"/>
    </row>
    <row r="498" ht="12.75">
      <c r="A498" s="49"/>
    </row>
    <row r="499" ht="12.75">
      <c r="A499" s="49"/>
    </row>
    <row r="500" ht="12.75">
      <c r="A500" s="49"/>
    </row>
    <row r="501" ht="12.75">
      <c r="A501" s="49"/>
    </row>
    <row r="502" ht="12.75">
      <c r="A502" s="49"/>
    </row>
    <row r="503" ht="12.75">
      <c r="A503" s="49"/>
    </row>
    <row r="504" ht="12.75">
      <c r="A504" s="49"/>
    </row>
    <row r="505" ht="12.75">
      <c r="A505" s="49"/>
    </row>
    <row r="506" ht="12.75">
      <c r="A506" s="49"/>
    </row>
    <row r="507" ht="12.75">
      <c r="A507" s="49"/>
    </row>
    <row r="508" ht="12.75">
      <c r="A508" s="49"/>
    </row>
    <row r="509" ht="12.75">
      <c r="A509" s="49"/>
    </row>
    <row r="510" ht="12.75">
      <c r="A510" s="49"/>
    </row>
    <row r="511" ht="12.75">
      <c r="A511" s="49"/>
    </row>
    <row r="512" ht="12.75">
      <c r="A512" s="49"/>
    </row>
    <row r="513" ht="12.75">
      <c r="A513" s="49"/>
    </row>
    <row r="514" ht="12.75">
      <c r="A514" s="49"/>
    </row>
    <row r="515" ht="12.75">
      <c r="A515" s="49"/>
    </row>
    <row r="516" ht="12.75">
      <c r="A516" s="49"/>
    </row>
    <row r="517" ht="12.75">
      <c r="A517" s="49"/>
    </row>
    <row r="518" ht="12.75">
      <c r="A518" s="49"/>
    </row>
    <row r="519" ht="12.75">
      <c r="A519" s="49"/>
    </row>
    <row r="520" ht="12.75">
      <c r="A520" s="49"/>
    </row>
    <row r="521" ht="12.75">
      <c r="A521" s="49"/>
    </row>
    <row r="522" ht="12.75">
      <c r="A522" s="49"/>
    </row>
    <row r="523" ht="12.75">
      <c r="A523" s="49"/>
    </row>
    <row r="524" ht="12.75">
      <c r="A524" s="49"/>
    </row>
    <row r="525" ht="12.75">
      <c r="A525" s="49"/>
    </row>
    <row r="526" ht="12.75">
      <c r="A526" s="49"/>
    </row>
    <row r="527" ht="12.75">
      <c r="A527" s="49"/>
    </row>
    <row r="528" ht="12.75">
      <c r="A528" s="49"/>
    </row>
    <row r="529" ht="12.75">
      <c r="A529" s="49"/>
    </row>
    <row r="530" ht="12.75">
      <c r="A530" s="49"/>
    </row>
    <row r="531" ht="12.75">
      <c r="A531" s="49"/>
    </row>
    <row r="532" ht="12.75">
      <c r="A532" s="49"/>
    </row>
    <row r="533" ht="12.75">
      <c r="A533" s="49"/>
    </row>
    <row r="534" ht="12.75">
      <c r="A534" s="49"/>
    </row>
    <row r="535" ht="12.75">
      <c r="A535" s="49"/>
    </row>
    <row r="536" ht="12.75">
      <c r="A536" s="49"/>
    </row>
    <row r="537" ht="12.75">
      <c r="A537" s="49"/>
    </row>
    <row r="538" ht="12.75">
      <c r="A538" s="49"/>
    </row>
    <row r="539" ht="12.75">
      <c r="A539" s="49"/>
    </row>
    <row r="540" ht="12.75">
      <c r="A540" s="49"/>
    </row>
    <row r="541" ht="12.75">
      <c r="A541" s="49"/>
    </row>
    <row r="542" ht="12.75">
      <c r="A542" s="49"/>
    </row>
    <row r="543" ht="12.75">
      <c r="A543" s="49"/>
    </row>
    <row r="544" ht="12.75">
      <c r="A544" s="49"/>
    </row>
    <row r="545" ht="12.75">
      <c r="A545" s="49"/>
    </row>
    <row r="546" ht="12.75">
      <c r="A546" s="49"/>
    </row>
    <row r="547" ht="12.75">
      <c r="A547" s="49"/>
    </row>
    <row r="548" ht="12.75">
      <c r="A548" s="49"/>
    </row>
    <row r="549" ht="12.75">
      <c r="A549" s="49"/>
    </row>
    <row r="550" ht="12.75">
      <c r="A550" s="49"/>
    </row>
    <row r="551" ht="12.75">
      <c r="A551" s="49"/>
    </row>
    <row r="552" ht="12.75">
      <c r="A552" s="49"/>
    </row>
    <row r="553" ht="12.75">
      <c r="A553" s="49"/>
    </row>
    <row r="554" ht="12.75">
      <c r="A554" s="49"/>
    </row>
    <row r="555" ht="12.75">
      <c r="A555" s="49"/>
    </row>
    <row r="556" ht="12.75">
      <c r="A556" s="49"/>
    </row>
    <row r="557" ht="12.75">
      <c r="A557" s="49"/>
    </row>
    <row r="558" ht="12.75">
      <c r="A558" s="49"/>
    </row>
    <row r="559" ht="12.75">
      <c r="A559" s="49"/>
    </row>
    <row r="560" ht="12.75">
      <c r="A560" s="49"/>
    </row>
    <row r="561" ht="12.75">
      <c r="A561" s="49"/>
    </row>
    <row r="562" ht="12.75">
      <c r="A562" s="49"/>
    </row>
    <row r="563" ht="12.75">
      <c r="A563" s="49"/>
    </row>
    <row r="564" ht="12.75">
      <c r="A564" s="49"/>
    </row>
    <row r="565" ht="12.75">
      <c r="A565" s="49"/>
    </row>
    <row r="566" ht="12.75">
      <c r="A566" s="49"/>
    </row>
    <row r="567" ht="12.75">
      <c r="A567" s="49"/>
    </row>
    <row r="568" ht="12.75">
      <c r="A568" s="49"/>
    </row>
    <row r="569" ht="12.75">
      <c r="A569" s="49"/>
    </row>
    <row r="570" ht="12.75">
      <c r="A570" s="49"/>
    </row>
    <row r="571" ht="12.75">
      <c r="A571" s="49"/>
    </row>
    <row r="572" ht="12.75">
      <c r="A572" s="49"/>
    </row>
    <row r="573" ht="12.75">
      <c r="A573" s="49"/>
    </row>
    <row r="574" ht="12.75">
      <c r="A574" s="49"/>
    </row>
    <row r="575" ht="12.75">
      <c r="A575" s="49"/>
    </row>
    <row r="576" ht="12.75">
      <c r="A576" s="49"/>
    </row>
    <row r="577" ht="12.75">
      <c r="A577" s="49"/>
    </row>
    <row r="578" ht="12.75">
      <c r="A578" s="49"/>
    </row>
    <row r="579" ht="12.75">
      <c r="A579" s="49"/>
    </row>
    <row r="580" ht="12.75">
      <c r="A580" s="49"/>
    </row>
    <row r="581" ht="12.75">
      <c r="A581" s="49"/>
    </row>
    <row r="582" ht="12.75">
      <c r="A582" s="49"/>
    </row>
    <row r="583" ht="12.75">
      <c r="A583" s="49"/>
    </row>
    <row r="584" ht="12.75">
      <c r="A584" s="49"/>
    </row>
    <row r="585" ht="12.75">
      <c r="A585" s="49"/>
    </row>
    <row r="586" ht="12.75">
      <c r="A586" s="49"/>
    </row>
    <row r="587" ht="12.75">
      <c r="A587" s="49"/>
    </row>
    <row r="588" ht="12.75">
      <c r="A588" s="49"/>
    </row>
    <row r="589" ht="12.75">
      <c r="A589" s="49"/>
    </row>
    <row r="590" ht="12.75">
      <c r="A590" s="49"/>
    </row>
    <row r="591" ht="12.75">
      <c r="A591" s="49"/>
    </row>
    <row r="592" ht="12.75">
      <c r="A592" s="49"/>
    </row>
    <row r="593" ht="12.75">
      <c r="A593" s="49"/>
    </row>
    <row r="594" ht="12.75">
      <c r="A594" s="49"/>
    </row>
    <row r="595" ht="12.75">
      <c r="A595" s="49"/>
    </row>
    <row r="596" ht="12.75">
      <c r="A596" s="49"/>
    </row>
    <row r="597" ht="12.75">
      <c r="A597" s="49"/>
    </row>
    <row r="598" ht="12.75">
      <c r="A598" s="49"/>
    </row>
    <row r="599" ht="12.75">
      <c r="A599" s="49"/>
    </row>
    <row r="600" ht="12.75">
      <c r="A600" s="49"/>
    </row>
    <row r="601" ht="12.75">
      <c r="A601" s="49"/>
    </row>
    <row r="602" ht="12.75">
      <c r="A602" s="49"/>
    </row>
    <row r="603" ht="12.75">
      <c r="A603" s="49"/>
    </row>
    <row r="604" ht="12.75">
      <c r="A604" s="49"/>
    </row>
    <row r="605" ht="12.75">
      <c r="A605" s="49"/>
    </row>
    <row r="606" ht="12.75">
      <c r="A606" s="49"/>
    </row>
    <row r="607" ht="12.75">
      <c r="A607" s="49"/>
    </row>
    <row r="608" ht="12.75">
      <c r="A608" s="49"/>
    </row>
    <row r="609" ht="12.75">
      <c r="A609" s="49"/>
    </row>
    <row r="610" ht="12.75">
      <c r="A610" s="49"/>
    </row>
    <row r="611" ht="12.75">
      <c r="A611" s="49"/>
    </row>
    <row r="612" ht="12.75">
      <c r="A612" s="49"/>
    </row>
    <row r="613" ht="12.75">
      <c r="A613" s="49"/>
    </row>
    <row r="614" ht="12.75">
      <c r="A614" s="49"/>
    </row>
    <row r="615" ht="12.75">
      <c r="A615" s="49"/>
    </row>
    <row r="616" ht="12.75">
      <c r="A616" s="49"/>
    </row>
    <row r="617" ht="12.75">
      <c r="A617" s="49"/>
    </row>
    <row r="618" ht="12.75">
      <c r="A618" s="49"/>
    </row>
    <row r="619" ht="12.75">
      <c r="A619" s="49"/>
    </row>
    <row r="620" ht="12.75">
      <c r="A620" s="49"/>
    </row>
    <row r="621" ht="12.75">
      <c r="A621" s="49"/>
    </row>
    <row r="622" ht="12.75">
      <c r="A622" s="49"/>
    </row>
    <row r="623" ht="12.75">
      <c r="A623" s="49"/>
    </row>
    <row r="624" ht="12.75">
      <c r="A624" s="49"/>
    </row>
    <row r="625" ht="12.75">
      <c r="A625" s="49"/>
    </row>
    <row r="626" ht="12.75">
      <c r="A626" s="49"/>
    </row>
    <row r="627" ht="12.75">
      <c r="A627" s="49"/>
    </row>
    <row r="628" ht="12.75">
      <c r="A628" s="49"/>
    </row>
    <row r="629" ht="12.75">
      <c r="A629" s="49"/>
    </row>
    <row r="630" ht="12.75">
      <c r="A630" s="49"/>
    </row>
    <row r="631" ht="12.75">
      <c r="A631" s="49"/>
    </row>
  </sheetData>
  <sheetProtection password="CAA2" sheet="1"/>
  <mergeCells count="4">
    <mergeCell ref="H3:J3"/>
    <mergeCell ref="K3:M3"/>
    <mergeCell ref="B1:C1"/>
    <mergeCell ref="B2:E2"/>
  </mergeCells>
  <conditionalFormatting sqref="V15:V43">
    <cfRule type="cellIs" priority="5" dxfId="1" operator="lessThan" stopIfTrue="1">
      <formula>-2</formula>
    </cfRule>
    <cfRule type="cellIs" priority="6" dxfId="1" operator="greaterThan" stopIfTrue="1">
      <formula>2</formula>
    </cfRule>
  </conditionalFormatting>
  <conditionalFormatting sqref="B2">
    <cfRule type="containsText" priority="1" dxfId="0" operator="containsText" stopIfTrue="1" text="fouten">
      <formula>NOT(ISERROR(SEARCH("fouten",B2)))</formula>
    </cfRule>
  </conditionalFormatting>
  <printOptions gridLines="1"/>
  <pageMargins left="0.25" right="0.25" top="0.75" bottom="0.75" header="0.3" footer="0.3"/>
  <pageSetup fitToHeight="1" fitToWidth="1" horizontalDpi="600" verticalDpi="600" orientation="landscape" paperSize="8" scale="70" r:id="rId1"/>
  <ignoredErrors>
    <ignoredError sqref="S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bwel</dc:creator>
  <cp:keywords/>
  <dc:description/>
  <cp:lastModifiedBy>Wezel, drs. B.M.H. van</cp:lastModifiedBy>
  <cp:lastPrinted>2018-10-02T13:52:52Z</cp:lastPrinted>
  <dcterms:created xsi:type="dcterms:W3CDTF">2005-10-13T07:07:26Z</dcterms:created>
  <dcterms:modified xsi:type="dcterms:W3CDTF">2018-11-30T12:08:07Z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sCategorie">
    <vt:lpwstr>526;#Energie|c55b5c50-7483-4c61-a142-0f957186c28a</vt:lpwstr>
  </property>
  <property fmtid="{D5CDD505-2E9C-101B-9397-08002B2CF9AE}" pid="3" name="CbsOndernemingsTrefwoorden">
    <vt:lpwstr/>
  </property>
  <property fmtid="{D5CDD505-2E9C-101B-9397-08002B2CF9AE}" pid="4" name="g23705cfe14e4ff3b444105588ed2ce0">
    <vt:lpwstr>Energie|c55b5c50-7483-4c61-a142-0f957186c28a</vt:lpwstr>
  </property>
  <property fmtid="{D5CDD505-2E9C-101B-9397-08002B2CF9AE}" pid="5" name="g23705cfe14e4ff3b444105588ed2ce1">
    <vt:lpwstr/>
  </property>
  <property fmtid="{D5CDD505-2E9C-101B-9397-08002B2CF9AE}" pid="6" name="TaxCatchAll">
    <vt:lpwstr>526;#Energie|c55b5c50-7483-4c61-a142-0f957186c28a</vt:lpwstr>
  </property>
  <property fmtid="{D5CDD505-2E9C-101B-9397-08002B2CF9AE}" pid="7" name="UsedCbsCategorie">
    <vt:lpwstr/>
  </property>
  <property fmtid="{D5CDD505-2E9C-101B-9397-08002B2CF9AE}" pid="8" name="PublicatieDatum">
    <vt:lpwstr/>
  </property>
  <property fmtid="{D5CDD505-2E9C-101B-9397-08002B2CF9AE}" pid="9" name="UsedCbsOndernemingsTrefwoorden">
    <vt:lpwstr/>
  </property>
  <property fmtid="{D5CDD505-2E9C-101B-9397-08002B2CF9AE}" pid="10" name="VergaderDatum">
    <vt:lpwstr/>
  </property>
</Properties>
</file>