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5\Gemeenten\Definitief voor website\"/>
    </mc:Choice>
  </mc:AlternateContent>
  <bookViews>
    <workbookView xWindow="0" yWindow="0" windowWidth="20700" windowHeight="9000" tabRatio="939" activeTab="5"/>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 name="12.Beleidsindicatoren" sheetId="12" r:id="rId12"/>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'2.Adressering'!$A$1:$B$45</definedName>
    <definedName name="_xlnm.Print_Area" localSheetId="2">'3.Toelichting'!$A$1:$D$429</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'2.Adressering'!$A$1:$A$46</definedName>
    <definedName name="Z_3CCC5398_1193_4024_ABCD_59977630A5BF_.wvu.PrintArea" localSheetId="2" hidden="1">'3.Toelichting'!$A$1:$A$336</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'2.Adressering'!$A$1:$A$46</definedName>
    <definedName name="Z_7ECC52A5_9F01_4F0F_BE2E_EC1362700A49_.wvu.PrintArea" localSheetId="2" hidden="1">'3.Toelichting'!$A$1:$A$336</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62913"/>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workbook>
</file>

<file path=xl/calcChain.xml><?xml version="1.0" encoding="utf-8"?>
<calcChain xmlns="http://schemas.openxmlformats.org/spreadsheetml/2006/main">
  <c r="H187" i="9" l="1"/>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AL128" i="5"/>
  <c r="H112" i="9"/>
  <c r="G187" i="9"/>
  <c r="G186" i="9"/>
  <c r="G185" i="9"/>
  <c r="G184" i="9"/>
  <c r="G183" i="9"/>
  <c r="G182" i="9"/>
  <c r="G180" i="9"/>
  <c r="G179" i="9"/>
  <c r="G177" i="9"/>
  <c r="G176" i="9"/>
  <c r="G175" i="9"/>
  <c r="G174" i="9"/>
  <c r="G173" i="9"/>
  <c r="G172" i="9"/>
  <c r="G171" i="9"/>
  <c r="G170" i="9"/>
  <c r="G169" i="9"/>
  <c r="G167" i="9"/>
  <c r="G166" i="9"/>
  <c r="G165" i="9"/>
  <c r="G164" i="9"/>
  <c r="G163" i="9"/>
  <c r="G162" i="9"/>
  <c r="G161" i="9"/>
  <c r="G160" i="9"/>
  <c r="G159" i="9"/>
  <c r="G158" i="9"/>
  <c r="G157" i="9"/>
  <c r="G156" i="9"/>
  <c r="G155" i="9"/>
  <c r="G154" i="9"/>
  <c r="G153" i="9"/>
  <c r="G152" i="9"/>
  <c r="G150" i="9"/>
  <c r="G149" i="9"/>
  <c r="G148" i="9"/>
  <c r="G147" i="9"/>
  <c r="G146" i="9"/>
  <c r="G145" i="9"/>
  <c r="G143" i="9"/>
  <c r="G142" i="9"/>
  <c r="G141" i="9"/>
  <c r="G139" i="9"/>
  <c r="G138" i="9"/>
  <c r="G137" i="9"/>
  <c r="G136" i="9"/>
  <c r="G135" i="9"/>
  <c r="G134" i="9"/>
  <c r="G133" i="9"/>
  <c r="G132" i="9"/>
  <c r="G131" i="9"/>
  <c r="G130" i="9"/>
  <c r="G129" i="9"/>
  <c r="G127" i="9"/>
  <c r="G126" i="9"/>
  <c r="G125" i="9"/>
  <c r="G123" i="9"/>
  <c r="G122" i="9"/>
  <c r="G120" i="9"/>
  <c r="G118" i="9"/>
  <c r="G117" i="9"/>
  <c r="G116" i="9"/>
  <c r="G115" i="9"/>
  <c r="G114" i="9"/>
  <c r="G113" i="9"/>
  <c r="G112"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45" i="9"/>
  <c r="D46" i="9"/>
  <c r="D48" i="9"/>
  <c r="D49" i="9"/>
  <c r="D50" i="9"/>
  <c r="D52" i="9"/>
  <c r="D53" i="9"/>
  <c r="D54" i="9"/>
  <c r="D55" i="9"/>
  <c r="D56" i="9"/>
  <c r="D57" i="9"/>
  <c r="D58" i="9"/>
  <c r="D60" i="9"/>
  <c r="D61" i="9"/>
  <c r="D62" i="9"/>
  <c r="D64" i="9"/>
  <c r="D65" i="9"/>
  <c r="D66" i="9"/>
  <c r="D67" i="9"/>
  <c r="D68" i="9"/>
  <c r="D69" i="9"/>
  <c r="D71" i="9"/>
  <c r="D72" i="9"/>
  <c r="D73" i="9"/>
  <c r="D74" i="9"/>
  <c r="D75" i="9"/>
  <c r="D76" i="9"/>
  <c r="D77" i="9"/>
  <c r="D78" i="9"/>
  <c r="D79" i="9"/>
  <c r="D80" i="9"/>
  <c r="D81" i="9"/>
  <c r="D82" i="9"/>
  <c r="D84" i="9"/>
  <c r="D85" i="9"/>
  <c r="D86" i="9"/>
  <c r="D87" i="9"/>
  <c r="D88" i="9"/>
  <c r="D89" i="9"/>
  <c r="D90" i="9"/>
  <c r="D91" i="9"/>
  <c r="D92" i="9"/>
  <c r="D94" i="9"/>
  <c r="D95" i="9"/>
  <c r="D97" i="9"/>
  <c r="D98" i="9"/>
  <c r="D99" i="9"/>
  <c r="D100" i="9"/>
  <c r="D101" i="9"/>
  <c r="D102" i="9"/>
  <c r="D45" i="9"/>
  <c r="J16" i="11" l="1"/>
  <c r="J15" i="11"/>
  <c r="J17" i="11"/>
  <c r="J18" i="11"/>
  <c r="J19" i="1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J112" i="9" l="1"/>
  <c r="J113" i="9"/>
  <c r="J114" i="9"/>
  <c r="J115" i="9"/>
  <c r="J116" i="9"/>
  <c r="J117" i="9"/>
  <c r="J118" i="9"/>
  <c r="J119" i="9"/>
  <c r="J120" i="9"/>
  <c r="J121" i="9"/>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D83" i="9" l="1"/>
  <c r="G168" i="9"/>
  <c r="G151" i="9"/>
  <c r="D70" i="9"/>
  <c r="G144" i="9"/>
  <c r="D63" i="9"/>
  <c r="F63" i="9" s="1"/>
  <c r="D59" i="9"/>
  <c r="G140" i="9"/>
  <c r="D96" i="9"/>
  <c r="G181" i="9"/>
  <c r="G178" i="9"/>
  <c r="D93" i="9"/>
  <c r="D22" i="10"/>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192" i="5" s="1"/>
  <c r="V98" i="5"/>
  <c r="V92" i="5"/>
  <c r="V55" i="5"/>
  <c r="V45" i="5"/>
  <c r="V39" i="5"/>
  <c r="V32" i="5"/>
  <c r="V24" i="5"/>
  <c r="V19" i="5"/>
  <c r="V100" i="5" l="1"/>
  <c r="V194" i="5" s="1"/>
  <c r="D253" i="9" s="1"/>
  <c r="C128" i="5"/>
  <c r="AN77" i="5" l="1"/>
  <c r="A14" i="12" l="1"/>
  <c r="A13" i="11"/>
  <c r="A35" i="2" l="1"/>
  <c r="A6" i="11"/>
  <c r="I15" i="12"/>
  <c r="H15" i="12"/>
  <c r="G15" i="12"/>
  <c r="F15" i="12"/>
  <c r="E15" i="12"/>
  <c r="D15" i="12"/>
  <c r="C15" i="12"/>
  <c r="B15" i="12"/>
  <c r="I14" i="11"/>
  <c r="H14" i="11"/>
  <c r="G14" i="11"/>
  <c r="F14" i="11"/>
  <c r="E14" i="11"/>
  <c r="D14" i="11"/>
  <c r="C14" i="11"/>
  <c r="B14" i="11"/>
  <c r="I75" i="8"/>
  <c r="I74" i="8"/>
  <c r="I73" i="8"/>
  <c r="I72" i="8"/>
  <c r="I71" i="8"/>
  <c r="I70" i="8"/>
  <c r="A33" i="2" l="1"/>
  <c r="A32" i="2"/>
  <c r="A31" i="2"/>
  <c r="A30" i="2"/>
  <c r="B41" i="2"/>
  <c r="A21" i="3"/>
  <c r="A8" i="11"/>
  <c r="A7" i="11"/>
  <c r="A8" i="12"/>
  <c r="A7" i="12"/>
  <c r="AN79" i="5" l="1"/>
  <c r="AN68" i="5" l="1"/>
  <c r="AN81" i="5"/>
  <c r="AN80" i="5"/>
  <c r="AN78" i="5"/>
  <c r="AN76" i="5"/>
  <c r="AN75" i="5"/>
  <c r="AN74" i="5" l="1"/>
  <c r="AN73" i="5"/>
  <c r="AN72" i="5"/>
  <c r="AN71" i="5"/>
  <c r="AN70" i="5"/>
  <c r="AN69" i="5"/>
  <c r="AN67" i="5"/>
  <c r="AN84" i="5" l="1"/>
  <c r="AP84" i="6"/>
  <c r="F17" i="11"/>
  <c r="I5" i="4" l="1"/>
  <c r="T11" i="4" l="1"/>
  <c r="T10" i="4" l="1"/>
  <c r="N10" i="4" s="1"/>
  <c r="T8" i="4"/>
  <c r="J20" i="11" l="1"/>
  <c r="J20" i="12"/>
  <c r="J19" i="12"/>
  <c r="B30" i="9" l="1"/>
  <c r="B29" i="9"/>
  <c r="B27" i="9"/>
  <c r="B1" i="7" l="1"/>
  <c r="A1" i="6"/>
  <c r="A1" i="5"/>
  <c r="I187" i="9" l="1"/>
  <c r="I179" i="9"/>
  <c r="I170" i="9"/>
  <c r="I177" i="9"/>
  <c r="I168" i="9"/>
  <c r="F102" i="9"/>
  <c r="F83" i="9"/>
  <c r="F85" i="9"/>
  <c r="F77" i="9"/>
  <c r="F58" i="9"/>
  <c r="F52" i="9"/>
  <c r="F84" i="9"/>
  <c r="F92" i="9"/>
  <c r="A1" i="8"/>
  <c r="AN174" i="5"/>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D12" i="10"/>
  <c r="D14" i="10"/>
  <c r="F14" i="10" s="1"/>
  <c r="D16" i="10"/>
  <c r="F16" i="10" s="1"/>
  <c r="D18" i="10"/>
  <c r="F18" i="10" s="1"/>
  <c r="D20" i="10"/>
  <c r="F20" i="10" s="1"/>
  <c r="F22" i="10"/>
  <c r="E215" i="9"/>
  <c r="E214" i="9"/>
  <c r="D215" i="9"/>
  <c r="D214" i="9"/>
  <c r="E213" i="9"/>
  <c r="D213" i="9"/>
  <c r="E212" i="9"/>
  <c r="D212" i="9"/>
  <c r="AP178" i="6"/>
  <c r="AP158" i="6"/>
  <c r="AP131" i="6"/>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AP126" i="6"/>
  <c r="AP125" i="6"/>
  <c r="AP121" i="6"/>
  <c r="AP120" i="6"/>
  <c r="AP119" i="6"/>
  <c r="AP118" i="6"/>
  <c r="AP117" i="6"/>
  <c r="AP116" i="6"/>
  <c r="AP115" i="6"/>
  <c r="AP114" i="6"/>
  <c r="AP113" i="6"/>
  <c r="AP112" i="6"/>
  <c r="AP111" i="6"/>
  <c r="AP110" i="6"/>
  <c r="AP109" i="6"/>
  <c r="AP108" i="6"/>
  <c r="AP107" i="6"/>
  <c r="AP106" i="6"/>
  <c r="AP105" i="6"/>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AN173" i="5"/>
  <c r="AN172" i="5"/>
  <c r="AN171" i="5"/>
  <c r="AN170" i="5"/>
  <c r="AN166" i="5"/>
  <c r="AN165" i="5"/>
  <c r="AN164" i="5"/>
  <c r="AN163" i="5"/>
  <c r="AN162" i="5"/>
  <c r="AN161" i="5"/>
  <c r="AN160" i="5"/>
  <c r="AN159" i="5"/>
  <c r="AN158" i="5"/>
  <c r="AN135" i="5"/>
  <c r="AN134" i="5"/>
  <c r="AN133" i="5"/>
  <c r="AN132" i="5"/>
  <c r="AN131" i="5"/>
  <c r="AM128" i="5"/>
  <c r="AM192" i="5" s="1"/>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AN126" i="5"/>
  <c r="AN125" i="5"/>
  <c r="AN121" i="5"/>
  <c r="AN120" i="5"/>
  <c r="AN119" i="5"/>
  <c r="AN118" i="5"/>
  <c r="AN117" i="5"/>
  <c r="AN116" i="5"/>
  <c r="AN115" i="5"/>
  <c r="AN114" i="5"/>
  <c r="G121" i="9" s="1"/>
  <c r="AN113" i="5"/>
  <c r="AN112" i="5"/>
  <c r="G119" i="9" s="1"/>
  <c r="AN111" i="5"/>
  <c r="AN110" i="5"/>
  <c r="AN109" i="5"/>
  <c r="AN108" i="5"/>
  <c r="AN107" i="5"/>
  <c r="AN106" i="5"/>
  <c r="AN105" i="5"/>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D29" i="10" s="1"/>
  <c r="F29" i="10" s="1"/>
  <c r="AN64" i="5"/>
  <c r="AN63" i="5"/>
  <c r="D27" i="10" s="1"/>
  <c r="F27" i="10" s="1"/>
  <c r="AN62" i="5"/>
  <c r="D25" i="10" s="1"/>
  <c r="F25" i="10" s="1"/>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B3" i="4"/>
  <c r="D51" i="9" l="1"/>
  <c r="G128" i="9"/>
  <c r="D47" i="9"/>
  <c r="G124"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K186" i="9" s="1"/>
  <c r="D178" i="9"/>
  <c r="D157" i="9"/>
  <c r="D144" i="9"/>
  <c r="K144" i="9" s="1"/>
  <c r="E129" i="9"/>
  <c r="E187" i="9"/>
  <c r="F187" i="9" s="1"/>
  <c r="J187" i="9" s="1"/>
  <c r="D177" i="9"/>
  <c r="E179" i="9"/>
  <c r="F179" i="9" s="1"/>
  <c r="J179" i="9" s="1"/>
  <c r="D168" i="9"/>
  <c r="E170" i="9"/>
  <c r="F170" i="9" s="1"/>
  <c r="J170" i="9" s="1"/>
  <c r="D156" i="9"/>
  <c r="E158" i="9"/>
  <c r="F158" i="9" s="1"/>
  <c r="D143" i="9"/>
  <c r="E145" i="9"/>
  <c r="F145" i="9" s="1"/>
  <c r="D139" i="9"/>
  <c r="E141" i="9"/>
  <c r="F141" i="9" s="1"/>
  <c r="D129" i="9"/>
  <c r="K129" i="9" s="1"/>
  <c r="E131" i="9"/>
  <c r="F131" i="9" s="1"/>
  <c r="D185" i="9"/>
  <c r="K185" i="9" s="1"/>
  <c r="E177" i="9"/>
  <c r="E168" i="9"/>
  <c r="F168" i="9" s="1"/>
  <c r="J168" i="9" s="1"/>
  <c r="D169" i="9"/>
  <c r="E156" i="9"/>
  <c r="F156" i="9" s="1"/>
  <c r="E143" i="9"/>
  <c r="E139" i="9"/>
  <c r="D140" i="9"/>
  <c r="D130" i="9"/>
  <c r="K130" i="9" s="1"/>
  <c r="I141" i="9"/>
  <c r="I130" i="9"/>
  <c r="I157" i="9"/>
  <c r="I145" i="9"/>
  <c r="I139" i="9"/>
  <c r="I140" i="9"/>
  <c r="I158" i="9"/>
  <c r="I143" i="9"/>
  <c r="F214" i="9"/>
  <c r="F212" i="9"/>
  <c r="D172" i="9"/>
  <c r="K192" i="6"/>
  <c r="AD192" i="6"/>
  <c r="AK192" i="6"/>
  <c r="AM192" i="6"/>
  <c r="R192" i="6"/>
  <c r="AE192" i="6"/>
  <c r="J192" i="6"/>
  <c r="V192" i="6"/>
  <c r="V194" i="6" s="1"/>
  <c r="E252" i="9" s="1"/>
  <c r="AC192" i="6"/>
  <c r="AB192" i="6"/>
  <c r="AI192" i="6"/>
  <c r="N192" i="6"/>
  <c r="AA192" i="6"/>
  <c r="AH192" i="6"/>
  <c r="F215" i="9"/>
  <c r="N100" i="5"/>
  <c r="D100" i="5"/>
  <c r="F12" i="10"/>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C194" i="6" s="1"/>
  <c r="E100" i="6"/>
  <c r="G100" i="6"/>
  <c r="I100" i="6"/>
  <c r="K100" i="6"/>
  <c r="K194" i="6" s="1"/>
  <c r="AI100" i="6"/>
  <c r="AM100" i="6"/>
  <c r="AM194" i="6" s="1"/>
  <c r="E199" i="9" s="1"/>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F125" i="9" s="1"/>
  <c r="E128" i="9"/>
  <c r="E135" i="9"/>
  <c r="K135" i="9" s="1"/>
  <c r="E147" i="9"/>
  <c r="E151" i="9"/>
  <c r="E161" i="9"/>
  <c r="E165" i="9"/>
  <c r="E171" i="9"/>
  <c r="E182" i="9"/>
  <c r="AP19" i="6"/>
  <c r="E243" i="9"/>
  <c r="F244" i="9" s="1"/>
  <c r="E21" i="9" s="1"/>
  <c r="AO192" i="6"/>
  <c r="AJ192" i="6"/>
  <c r="I192" i="6"/>
  <c r="F61" i="9"/>
  <c r="F55" i="9"/>
  <c r="I166" i="9"/>
  <c r="I121" i="9"/>
  <c r="L100" i="5"/>
  <c r="AP175" i="6"/>
  <c r="D180" i="9"/>
  <c r="E112" i="9"/>
  <c r="E114" i="9"/>
  <c r="E116" i="9"/>
  <c r="E118" i="9"/>
  <c r="E120" i="9"/>
  <c r="E122" i="9"/>
  <c r="E124" i="9"/>
  <c r="E126" i="9"/>
  <c r="E132" i="9"/>
  <c r="E134" i="9"/>
  <c r="E136" i="9"/>
  <c r="E138" i="9"/>
  <c r="E146" i="9"/>
  <c r="E148" i="9"/>
  <c r="E150" i="9"/>
  <c r="E152" i="9"/>
  <c r="F152" i="9" s="1"/>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K140" i="9" l="1"/>
  <c r="F126" i="9"/>
  <c r="F139" i="9"/>
  <c r="J139" i="9" s="1"/>
  <c r="K169" i="9"/>
  <c r="K157" i="9"/>
  <c r="J131" i="9"/>
  <c r="L194" i="5"/>
  <c r="K190" i="9"/>
  <c r="F143" i="9"/>
  <c r="J143" i="9" s="1"/>
  <c r="K178"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I142" i="9"/>
  <c r="F78" i="9"/>
  <c r="F48" i="9"/>
  <c r="I149" i="9"/>
  <c r="I126" i="9"/>
  <c r="J126" i="9" s="1"/>
  <c r="F66" i="9"/>
  <c r="I152" i="9"/>
  <c r="J152" i="9" s="1"/>
  <c r="I150" i="9"/>
  <c r="F68" i="9"/>
  <c r="I154" i="9"/>
  <c r="F49" i="9"/>
  <c r="I146" i="9"/>
  <c r="F98" i="9"/>
  <c r="I116" i="9"/>
  <c r="I183" i="9"/>
  <c r="I155" i="9"/>
  <c r="F51" i="9"/>
  <c r="I125" i="9"/>
  <c r="J125" i="9" s="1"/>
  <c r="I135" i="9"/>
  <c r="J135" i="9" s="1"/>
  <c r="I161" i="9"/>
  <c r="J161" i="9" s="1"/>
  <c r="I165" i="9"/>
  <c r="I122" i="9"/>
  <c r="F74" i="9"/>
  <c r="F46" i="9"/>
  <c r="F65" i="9"/>
  <c r="I147" i="9"/>
  <c r="I117" i="9"/>
  <c r="I160" i="9"/>
  <c r="I163" i="9"/>
  <c r="I113" i="9"/>
  <c r="I172" i="9"/>
  <c r="I127" i="9"/>
  <c r="J127" i="9" s="1"/>
  <c r="F95" i="9"/>
  <c r="F47" i="9"/>
  <c r="F99" i="9"/>
  <c r="F69" i="9"/>
  <c r="F97" i="9"/>
  <c r="F56" i="9"/>
  <c r="F57" i="9"/>
  <c r="I136" i="9"/>
  <c r="I159" i="9"/>
  <c r="J159" i="9" s="1"/>
  <c r="F81" i="9"/>
  <c r="I148" i="9"/>
  <c r="I138" i="9"/>
  <c r="J138" i="9" s="1"/>
  <c r="F70" i="9"/>
  <c r="F91" i="9"/>
  <c r="I112" i="9"/>
  <c r="F82" i="9"/>
  <c r="I182" i="9"/>
  <c r="I120" i="9"/>
  <c r="F79" i="9"/>
  <c r="I133" i="9"/>
  <c r="J133" i="9" s="1"/>
  <c r="F80" i="9"/>
  <c r="F72" i="9"/>
  <c r="F67" i="9"/>
  <c r="F50" i="9"/>
  <c r="I119" i="9"/>
  <c r="I132" i="9"/>
  <c r="I115" i="9"/>
  <c r="I174" i="9"/>
  <c r="F71" i="9"/>
  <c r="I162" i="9"/>
  <c r="J162" i="9" s="1"/>
  <c r="I151" i="9"/>
  <c r="I118" i="9"/>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49" i="9" l="1"/>
  <c r="J132" i="9"/>
  <c r="J122" i="9"/>
  <c r="J134" i="9"/>
  <c r="J123" i="9"/>
  <c r="J124" i="9"/>
  <c r="K189" i="9"/>
  <c r="J173" i="9"/>
  <c r="J165" i="9"/>
  <c r="D252" i="9"/>
  <c r="F252" i="9" s="1"/>
  <c r="F254" i="9" s="1"/>
  <c r="D256" i="9" s="1"/>
  <c r="D22" i="9" s="1"/>
  <c r="D34" i="9"/>
  <c r="D35" i="9" s="1"/>
  <c r="F103" i="9"/>
  <c r="F197" i="9"/>
  <c r="J142" i="9"/>
  <c r="J151" i="9"/>
  <c r="J153" i="9"/>
  <c r="J147" i="9"/>
  <c r="J171" i="9"/>
  <c r="F200" i="9"/>
  <c r="D33" i="10"/>
  <c r="F33" i="10" s="1"/>
  <c r="AN194" i="5"/>
  <c r="D36" i="9"/>
  <c r="F15" i="11"/>
  <c r="F19" i="11"/>
  <c r="F16" i="11"/>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B26" i="9"/>
  <c r="A8" i="10"/>
  <c r="F217" i="9"/>
  <c r="F218" i="9" s="1"/>
  <c r="D219" i="9" s="1"/>
  <c r="D18" i="9" s="1"/>
  <c r="D37" i="9"/>
  <c r="D38" i="9" s="1"/>
  <c r="D39" i="9" s="1"/>
  <c r="D14" i="9" s="1"/>
  <c r="F104" i="9"/>
  <c r="T9" i="4"/>
  <c r="N8" i="4" s="1"/>
  <c r="B28" i="9"/>
  <c r="F105" i="9"/>
  <c r="D106" i="9" s="1"/>
  <c r="D15" i="9" s="1"/>
  <c r="D228" i="9"/>
  <c r="D19" i="9" s="1"/>
  <c r="E19" i="9"/>
  <c r="F204" i="9" l="1"/>
  <c r="D205" i="9" s="1"/>
  <c r="D17" i="9" s="1"/>
  <c r="E18" i="9"/>
  <c r="E14" i="9"/>
  <c r="E15" i="9"/>
  <c r="E16" i="9"/>
  <c r="D191" i="9"/>
  <c r="D16" i="9" s="1"/>
  <c r="E17" i="9" l="1"/>
  <c r="D23" i="9"/>
  <c r="N7" i="4" s="1"/>
  <c r="H1" i="7"/>
  <c r="B25" i="9" l="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<sst xmlns="http://schemas.openxmlformats.org/spreadsheetml/2006/main" count="2027" uniqueCount="1141">
  <si>
    <t>Informatie voor derden (Iv3) volgens het BBV</t>
  </si>
  <si>
    <t>aaaa</t>
  </si>
  <si>
    <t>xxxx</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</si>
  <si>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</si>
  <si>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</si>
  <si>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</si>
  <si>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</si>
  <si>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</si>
  <si>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</si>
  <si>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</si>
  <si>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</si>
  <si>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</si>
  <si>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</si>
  <si>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</si>
  <si>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</si>
  <si>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</si>
  <si>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</si>
  <si>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</si>
  <si>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</si>
  <si>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</si>
  <si>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</si>
  <si>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</si>
  <si>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</si>
  <si>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</si>
  <si>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</si>
  <si>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</si>
  <si>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</si>
  <si>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</si>
  <si>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</si>
  <si>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</si>
  <si>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</si>
  <si>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</si>
  <si>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</si>
  <si>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</si>
  <si>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</si>
  <si>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</si>
  <si>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</si>
  <si>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</si>
  <si>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</si>
  <si>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</si>
  <si>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</si>
  <si>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</si>
  <si>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</si>
  <si>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</si>
  <si>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</si>
  <si>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</si>
  <si>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</si>
  <si>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</si>
  <si>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</si>
  <si>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</si>
  <si>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</si>
  <si>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</si>
  <si>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</si>
  <si>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</si>
  <si>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</si>
  <si>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</si>
  <si>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</si>
  <si>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</si>
  <si>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</si>
  <si>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</si>
  <si>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</si>
  <si>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</si>
  <si>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</si>
  <si>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</si>
  <si>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</si>
  <si>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</si>
  <si>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</si>
  <si>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</si>
  <si>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</si>
  <si>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</si>
  <si>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</si>
  <si>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</si>
  <si>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</si>
  <si>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</si>
  <si>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</si>
  <si>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</si>
  <si>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</si>
  <si>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</si>
  <si>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</si>
  <si>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</si>
  <si>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</si>
  <si>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</si>
  <si>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</si>
  <si>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</si>
  <si>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</si>
  <si>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</si>
  <si>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</si>
  <si>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</si>
  <si>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</si>
  <si>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</si>
  <si>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</si>
  <si>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</si>
  <si>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</si>
  <si>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</si>
  <si>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</si>
  <si>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</si>
  <si>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</si>
  <si>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</si>
  <si>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</si>
  <si>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</si>
  <si>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</si>
  <si>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</si>
  <si>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</si>
  <si>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</si>
  <si>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</si>
  <si>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</si>
  <si>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</si>
  <si>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</si>
  <si>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</si>
  <si>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</si>
  <si>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</si>
  <si>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</si>
  <si>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</si>
  <si>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</si>
  <si>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</si>
  <si>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</si>
  <si>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</si>
  <si>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</si>
  <si>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</si>
  <si>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</si>
  <si>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</si>
  <si>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</si>
  <si>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</si>
  <si>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</si>
  <si>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</si>
  <si>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</si>
  <si>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</si>
  <si>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</si>
  <si>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</si>
  <si>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</si>
  <si>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</si>
  <si>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</si>
  <si>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</si>
  <si>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</si>
  <si>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</si>
  <si>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</si>
  <si>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</si>
  <si>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</si>
  <si>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</si>
  <si>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</si>
  <si>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</si>
  <si>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</si>
  <si>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</si>
  <si>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</si>
  <si>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</si>
  <si>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</si>
  <si>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</si>
  <si>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</si>
  <si>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</si>
  <si>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</si>
  <si>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</si>
  <si>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</si>
  <si>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</si>
  <si>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</si>
  <si>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</si>
  <si>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</si>
  <si>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</si>
  <si>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</si>
  <si>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</si>
  <si>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</si>
  <si>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</si>
  <si>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</si>
  <si>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</si>
  <si>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</si>
  <si>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</si>
  <si>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</si>
  <si>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</si>
  <si>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</si>
  <si>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</si>
  <si>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</si>
  <si>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</si>
  <si>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</si>
  <si>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</si>
  <si>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</si>
  <si>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</si>
  <si>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</si>
  <si>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</si>
  <si>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</si>
  <si>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</si>
  <si>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</si>
  <si>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</si>
  <si>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</si>
  <si>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</si>
  <si>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</si>
  <si>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</si>
  <si>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</si>
  <si>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</si>
  <si>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</si>
  <si>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</si>
  <si>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</si>
  <si>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</si>
  <si>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</si>
  <si>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</si>
  <si>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</si>
  <si>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</si>
  <si>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</si>
  <si>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</si>
  <si>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</si>
  <si>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</si>
  <si>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</si>
  <si>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</si>
  <si>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</si>
  <si>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</si>
  <si>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</si>
  <si>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</si>
  <si>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</si>
  <si>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</si>
  <si>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</si>
  <si>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</si>
  <si>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</si>
  <si>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</si>
  <si>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</si>
  <si>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</si>
  <si>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</si>
  <si>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</si>
  <si>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</si>
  <si>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</si>
  <si>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</si>
  <si>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</si>
  <si>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</si>
  <si>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</si>
  <si>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</si>
  <si>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</si>
  <si>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</si>
  <si>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</si>
  <si>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</si>
  <si>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</si>
  <si>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</si>
  <si>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</si>
  <si>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</si>
  <si>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</si>
  <si>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</si>
  <si>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</si>
  <si>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</si>
  <si>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</si>
  <si>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</si>
  <si>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</si>
  <si>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</si>
  <si>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</si>
  <si>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</si>
  <si>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</si>
  <si>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</si>
  <si>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</si>
  <si>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</si>
  <si>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</si>
  <si>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</si>
  <si>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</si>
  <si>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</si>
  <si>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</si>
  <si>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</si>
  <si>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</si>
  <si>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</si>
  <si>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</si>
  <si>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</si>
  <si>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</si>
  <si>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</si>
  <si>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</si>
  <si>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</si>
  <si>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</si>
  <si>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</si>
  <si>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</si>
  <si>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</si>
  <si>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</si>
  <si>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</si>
  <si>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</si>
  <si>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</si>
  <si>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</si>
  <si>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</si>
  <si>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</si>
  <si>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</si>
  <si>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</si>
  <si>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</si>
  <si>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</si>
  <si>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</si>
  <si>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</si>
  <si>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</si>
  <si>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</si>
  <si>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</si>
  <si>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</si>
  <si>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</si>
  <si>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</si>
  <si>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</si>
  <si>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</si>
  <si>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</si>
  <si>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</si>
  <si>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</si>
  <si>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</si>
  <si>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</si>
  <si>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</si>
  <si>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</si>
  <si>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</si>
  <si>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</si>
  <si>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</si>
  <si>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</si>
  <si>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</si>
  <si>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</si>
  <si>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</si>
  <si>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</si>
  <si>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</si>
  <si>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</si>
  <si>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</si>
  <si>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</si>
  <si>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</si>
  <si>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</si>
  <si>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</si>
  <si>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</si>
  <si>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</si>
  <si>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</si>
  <si>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</si>
  <si>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</si>
  <si>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</si>
  <si>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</si>
  <si>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</si>
  <si>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</si>
  <si>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</si>
  <si>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</si>
  <si>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</si>
  <si>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</si>
  <si>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</si>
  <si>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</si>
  <si>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</si>
  <si>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</si>
  <si>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</si>
  <si>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</si>
  <si>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</si>
  <si>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</si>
  <si>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</si>
  <si>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</si>
  <si>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</si>
  <si>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</si>
  <si>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</si>
  <si>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</si>
  <si>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</si>
  <si>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</si>
  <si>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</si>
  <si>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</si>
  <si>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</si>
  <si>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</si>
  <si>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</si>
  <si>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</si>
  <si>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</si>
  <si>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</si>
  <si>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</si>
  <si>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</si>
  <si>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</si>
  <si>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</si>
  <si>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</si>
  <si>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</si>
  <si>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</si>
  <si>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</si>
  <si>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</si>
  <si>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</si>
  <si>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</si>
  <si>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</si>
  <si>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</si>
  <si>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</si>
  <si>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</si>
  <si>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</si>
  <si>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</si>
  <si>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</si>
  <si>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</si>
  <si>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</si>
  <si>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</si>
  <si>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</si>
  <si>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</si>
  <si>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</si>
  <si>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</si>
  <si>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</si>
  <si>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</si>
  <si>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</si>
  <si>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</si>
  <si>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</si>
  <si>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</si>
  <si>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</si>
  <si>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</si>
  <si>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</si>
  <si>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</si>
  <si>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</si>
  <si>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</si>
  <si>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</si>
  <si>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</si>
  <si>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</si>
  <si>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</si>
  <si>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</si>
  <si>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</si>
  <si>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</si>
  <si>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</si>
  <si>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</si>
  <si>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</si>
  <si>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</si>
  <si>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</si>
  <si>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</si>
  <si>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</si>
  <si>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</si>
  <si>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</si>
  <si>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</si>
  <si>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</si>
  <si>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</si>
  <si>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</si>
  <si>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</si>
  <si>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</si>
  <si>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</si>
  <si>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</si>
  <si>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</si>
  <si>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</si>
  <si>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</si>
  <si>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</si>
  <si>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</si>
  <si>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</si>
  <si>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</si>
  <si>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</si>
  <si>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</si>
  <si>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</si>
  <si>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</si>
  <si>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</si>
  <si>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</si>
  <si>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</si>
  <si>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</si>
  <si>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</si>
  <si>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</si>
  <si>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</si>
  <si>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</si>
  <si>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</si>
  <si>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</si>
  <si>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</si>
  <si>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</si>
  <si>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</si>
  <si>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</si>
  <si>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</si>
  <si>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</si>
  <si>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</si>
  <si>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</si>
  <si>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</si>
  <si>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</si>
  <si>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</si>
  <si>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</si>
  <si>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</si>
  <si>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</si>
  <si>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</si>
  <si>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</si>
  <si>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</si>
  <si>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</si>
  <si>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</si>
  <si>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</si>
  <si>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</si>
  <si>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</si>
  <si>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</si>
  <si>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</si>
  <si>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Eén opvraagbestand voor begrotingen, kwartaal- en jaarrekeningen</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</si>
  <si>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</si>
  <si>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</si>
  <si>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</si>
  <si>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</si>
  <si>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</si>
  <si>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</si>
  <si>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</si>
  <si>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</si>
  <si>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</si>
  <si>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</si>
  <si>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</si>
  <si>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</si>
  <si>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</si>
  <si>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</si>
  <si>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</si>
  <si>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</si>
  <si>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</si>
  <si>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</si>
  <si>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</si>
  <si>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</si>
  <si>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</si>
  <si>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</si>
  <si>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</si>
  <si>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</si>
  <si>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</si>
  <si>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</si>
  <si>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</si>
  <si>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</si>
  <si>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</si>
  <si>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</si>
  <si>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</si>
  <si>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</si>
  <si>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</si>
  <si>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</si>
  <si>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</si>
  <si>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</si>
  <si>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</si>
  <si>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</si>
  <si>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</si>
  <si>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</si>
  <si>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</si>
  <si>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</si>
  <si>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</si>
  <si>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</si>
  <si>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</si>
  <si>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</si>
  <si>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</si>
  <si>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</si>
  <si>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</si>
  <si>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</si>
  <si>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</si>
  <si>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</si>
  <si>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</si>
  <si>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</si>
  <si>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</si>
  <si>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</si>
  <si>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</si>
  <si>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</si>
  <si>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</si>
  <si>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</si>
  <si>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</si>
  <si>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</si>
  <si>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</si>
  <si>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</si>
  <si>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</si>
  <si>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</si>
  <si>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</si>
  <si>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</si>
  <si>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</si>
  <si>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</si>
  <si>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</si>
  <si>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</si>
  <si>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</si>
  <si>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</si>
  <si>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</si>
  <si>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</si>
  <si>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</si>
  <si>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</si>
  <si>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</si>
  <si>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</si>
  <si>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</si>
  <si>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</si>
  <si>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</si>
  <si>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</si>
  <si>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</si>
  <si>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</si>
  <si>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</si>
  <si>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</si>
  <si>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</si>
  <si>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</si>
  <si>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</si>
  <si>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</si>
  <si>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</si>
  <si>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</si>
  <si>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</si>
  <si>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</si>
  <si>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</si>
  <si>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</si>
  <si>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</si>
  <si>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</si>
  <si>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</si>
  <si>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</si>
  <si>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</si>
  <si>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</si>
  <si>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</si>
  <si>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</si>
  <si>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</si>
  <si>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</si>
  <si>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</si>
  <si>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</si>
  <si>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</si>
  <si>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</si>
  <si>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</si>
  <si>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</si>
  <si>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</si>
  <si>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</si>
  <si>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</si>
  <si>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</si>
  <si>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</si>
  <si>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</si>
  <si>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</si>
  <si>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</si>
  <si>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</si>
  <si>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</si>
  <si>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</si>
  <si>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</si>
  <si>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</si>
  <si>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</si>
  <si>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</si>
  <si>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</si>
  <si>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</si>
  <si>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</si>
  <si>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</si>
  <si>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</si>
  <si>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</si>
  <si>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</si>
  <si>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</si>
  <si>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</si>
  <si>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</si>
  <si>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</si>
  <si>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</si>
  <si>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</si>
  <si>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</si>
  <si>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</si>
  <si>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</si>
  <si>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</si>
  <si>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</si>
  <si>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</si>
  <si>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</si>
  <si>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</si>
  <si>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</si>
  <si>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</si>
  <si>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</si>
  <si>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</si>
  <si>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</si>
  <si>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</si>
  <si>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</si>
  <si>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</si>
  <si>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</si>
  <si>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</si>
  <si>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</si>
  <si>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</si>
  <si>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</si>
  <si>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</si>
  <si>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</si>
  <si>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</si>
  <si>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</si>
  <si>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</si>
  <si>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</si>
  <si>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</si>
  <si>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</si>
  <si>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</si>
  <si>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</si>
  <si>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</si>
  <si>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</si>
  <si>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</si>
  <si>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</si>
  <si>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</si>
  <si>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</si>
  <si>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</si>
  <si>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</si>
  <si>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</si>
  <si>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</si>
  <si>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</si>
  <si>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</si>
  <si>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</si>
  <si>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</si>
  <si>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</si>
  <si>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</si>
  <si>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</si>
  <si>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</si>
  <si>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</si>
  <si>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</si>
  <si>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</si>
  <si>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</si>
  <si>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</si>
  <si>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</si>
  <si>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</si>
  <si>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</si>
  <si>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</si>
  <si>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</si>
  <si>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</si>
  <si>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</si>
  <si>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</si>
  <si>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</si>
  <si>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</si>
  <si>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</si>
  <si>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</si>
  <si>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</si>
  <si>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</si>
  <si>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</si>
  <si>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</si>
  <si>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</si>
  <si>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</si>
  <si>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</si>
  <si>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</si>
  <si>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</si>
  <si>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</si>
  <si>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</si>
  <si>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</si>
  <si>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</si>
  <si>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</si>
  <si>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Indien uit een van de toetsen een aandachtspunt voortvloeit, wordt dat zichtbaar in kolom F onder "Aandachtspunt". In kolom G kunt u desgewenst een toelichting geven.</t>
  </si>
  <si>
    <t xml:space="preserve">Taakveld 6.3 Inkomensregelingen / Baten 4.3.1 (Ink. ov. - Rijk)   </t>
  </si>
  <si>
    <t>Taakveld 1.1 Crisisbeheersing en brandweer / Lasten 4.3.3 (Ink. ov. - gr)</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</si>
  <si>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</si>
  <si>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</si>
  <si>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</si>
  <si>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</si>
  <si>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</si>
  <si>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</si>
  <si>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</si>
  <si>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</si>
  <si>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</si>
  <si>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</si>
  <si>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</si>
  <si>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</si>
  <si>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</si>
  <si>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</si>
  <si>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</si>
  <si>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</si>
  <si>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</si>
  <si>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</si>
  <si>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</si>
  <si>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</si>
  <si>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</si>
  <si>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</si>
  <si>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</si>
  <si>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</si>
  <si>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</si>
  <si>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</si>
  <si>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</si>
  <si>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</si>
  <si>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</si>
  <si>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</si>
  <si>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</si>
  <si>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</si>
  <si>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</si>
  <si>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</si>
  <si>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</si>
  <si>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</si>
  <si>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</si>
  <si>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</si>
  <si>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</si>
  <si>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</si>
  <si>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</si>
  <si>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</si>
  <si>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</si>
  <si>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</si>
  <si>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</si>
  <si>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Beleidsindicatoren waarvan de gemeente bronhouder is</t>
  </si>
  <si>
    <t>Om de duiding van deze beleidsindicatoren te vergemakkelijken en vergelijkingen tussen gemeenten mogelijk te maken, worden deze ook openbaar gemaakt op waarstaatjegemeente.nl</t>
  </si>
  <si>
    <t>Voor een aantal beleidsindicatoren is de gemeente bronhouder.</t>
  </si>
  <si>
    <t>Om deze beleidsindicatoren centraal te kunnen verzamelen, is het BBV aangepast en maken deze indicatoren deel uit van de Iv3-uitvraag.</t>
  </si>
  <si>
    <t>Voor meer informatie over de beleidsindicatoren verwijzen we u naar de regeling:</t>
  </si>
  <si>
    <t>https://wetten.overheid.nl/BWBR0037783/2018-12-29</t>
  </si>
  <si>
    <t>Verloop van de beleidsindicatoren</t>
  </si>
  <si>
    <t>Formatie (Fte per 1.000 inwoners)</t>
  </si>
  <si>
    <t>Bezetting (Fte per 1.000 inwoners)</t>
  </si>
  <si>
    <t>Apparaatskosten (kosten per inwoner)</t>
  </si>
  <si>
    <t>Externe inhuur (kosten inhuur externen als % van totale loonsom + totale kosten inhuur externen)</t>
  </si>
  <si>
    <t>Overhead (% van totale lasten)</t>
  </si>
  <si>
    <t>keuzelijst in cel D5</t>
  </si>
  <si>
    <t>Op basis van artikel 8 en artikel 25 van het Besluit begroting en verantwoording provincies en gemeenten dienen in het programmaplan c.q. de programmaverantwoording beleidsindicatoren opgenomen te worden.</t>
  </si>
  <si>
    <t>Vooruitontvangen bedragen met een rentetypische looptijd van één jaar of langer</t>
  </si>
  <si>
    <t>x € 1000,-</t>
  </si>
  <si>
    <t>https://vng.nl/files/vng/nieuws_attachments/2016/20160413_definities_beleidsindicatorendef.pdf</t>
  </si>
  <si>
    <t>Voor meer informatie over de kengetallen verwijzen we u naar de regeling:</t>
  </si>
  <si>
    <t>https://wetten.overheid.nl/BWBR0036853/2019-04-01</t>
  </si>
  <si>
    <t>en naar het document (voor definities van de indicatoren):</t>
  </si>
  <si>
    <t>Het is de bedoeling dat u de in dit bestand bijgevoegde verdelingsmatrices voor baten, lasten en balansstanden (automatisch) vult met deze gegevens en de vereiste financiële kengetallen en beleidsindicatoren invult in de hiervoor bestemde tabellen.</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</si>
  <si>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</si>
  <si>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</si>
  <si>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</si>
  <si>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</si>
  <si>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</si>
  <si>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</si>
  <si>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Financiële kengetallen en beleidsindicatoren</t>
  </si>
  <si>
    <t>Wijzigingen Iv3 2020</t>
  </si>
  <si>
    <r>
      <t xml:space="preserve">Voor het invullen van de financiële kengetallen en de beleidsindicatoren zijn de tabellen in respectievelijk tabblad 11.Financiële kengetallen en tabblad 12.Beleidsinidicatoren bestemd. De kengetallen en beleidsindicatoren hoeven alleen bij de begroting en de jaarrekening te worden ingevuld. Bij de kwartaalleveringen is het invullen van de kengetallen en indicatoren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en 12.Beleidsinidicatoren direct zichtbaar welke kolommen van de tabel moeten worden ingevuld. De niet in te vullen kolommen kleuren automatisch zwart.</t>
    </r>
  </si>
  <si>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</si>
  <si>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</si>
  <si>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</si>
  <si>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</si>
  <si>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</si>
  <si>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</si>
  <si>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</si>
  <si>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</si>
  <si>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</si>
  <si>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</si>
  <si>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</si>
  <si>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</si>
  <si>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</si>
  <si>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</si>
  <si>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</si>
  <si>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</si>
  <si>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</si>
  <si>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</si>
  <si>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</si>
  <si>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</si>
  <si>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</si>
  <si>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</si>
  <si>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Beleidsindicatoren</t>
  </si>
  <si>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</si>
  <si>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</si>
  <si>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dit blok bevinden zich een drietal controles of alle gegevens in het model juist en volledig zijn ingevuld. Voor verdere duiding zie het tabblad 3. Toelichting.</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</si>
  <si>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</si>
  <si>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</si>
  <si>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</si>
  <si>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</si>
  <si>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</si>
  <si>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t>Op tabblad "4.Informatie" is een controle blok opgenomen welke toetst of de vereiste financiële kengetallen in tabblad 11 en de vereiste beleidsindicatoren in tabblad 12 daadwerkelijk zijn ingevuld.</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</si>
  <si>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</si>
  <si>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</si>
  <si>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</si>
  <si>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</si>
  <si>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</si>
  <si>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</si>
  <si>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</si>
  <si>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</si>
  <si>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</si>
  <si>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</si>
  <si>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</si>
  <si>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</si>
  <si>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</si>
  <si>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</si>
  <si>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</si>
  <si>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</si>
  <si>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</si>
  <si>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</si>
  <si>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</si>
  <si>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</si>
  <si>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</si>
  <si>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</si>
  <si>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</si>
  <si>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</si>
  <si>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</si>
  <si>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</si>
  <si>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</si>
  <si>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</si>
  <si>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</si>
  <si>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</si>
  <si>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</si>
  <si>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</si>
  <si>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</si>
  <si>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</si>
  <si>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</si>
  <si>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</si>
  <si>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</si>
  <si>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</si>
  <si>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</si>
  <si>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</si>
  <si>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</si>
  <si>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</si>
  <si>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</si>
  <si>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</si>
  <si>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</si>
  <si>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</si>
  <si>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</si>
  <si>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</si>
  <si>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</si>
  <si>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</si>
  <si>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</si>
  <si>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</si>
  <si>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</si>
  <si>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</si>
  <si>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</si>
  <si>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</si>
  <si>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</si>
  <si>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</si>
  <si>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</si>
  <si>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</si>
  <si>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</si>
  <si>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</si>
  <si>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</si>
  <si>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</si>
  <si>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</si>
  <si>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</si>
  <si>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</si>
  <si>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</si>
  <si>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</si>
  <si>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</si>
  <si>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</si>
  <si>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</si>
  <si>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</si>
  <si>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</si>
  <si>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</si>
  <si>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</si>
  <si>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</si>
  <si>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</si>
  <si>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</si>
  <si>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</si>
  <si>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</si>
  <si>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</si>
  <si>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</si>
  <si>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</si>
  <si>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</si>
  <si>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
Door de invoering van de nieuwe taakvelden binnen het sociaal domein zijn controles 2.d t/m 2.f niet meer van toepassing.</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</si>
  <si>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</si>
  <si>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</si>
  <si>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</si>
  <si>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</si>
  <si>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</si>
  <si>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</si>
  <si>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</si>
  <si>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</si>
  <si>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</si>
  <si>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</si>
  <si>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</si>
  <si>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</si>
  <si>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</si>
  <si>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</si>
  <si>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</si>
  <si>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</si>
  <si>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</si>
  <si>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</si>
  <si>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</si>
  <si>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</si>
  <si>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</si>
  <si>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</si>
  <si>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</si>
  <si>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</si>
  <si>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</si>
  <si>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</si>
  <si>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</si>
  <si>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</si>
  <si>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</si>
  <si>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</si>
  <si>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</si>
  <si>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</si>
  <si>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</si>
  <si>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</si>
  <si>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</si>
  <si>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</si>
  <si>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</si>
  <si>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</si>
  <si>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</si>
  <si>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</si>
  <si>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</si>
  <si>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</si>
  <si>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</si>
  <si>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</si>
  <si>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</si>
  <si>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</si>
  <si>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</si>
  <si>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</si>
  <si>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</si>
  <si>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</si>
  <si>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</si>
  <si>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</si>
  <si>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</si>
  <si>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</si>
  <si>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</si>
  <si>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</si>
  <si>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</si>
  <si>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</si>
  <si>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</si>
  <si>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</si>
  <si>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</si>
  <si>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</si>
  <si>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</si>
  <si>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</si>
  <si>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</si>
  <si>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</si>
  <si>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</si>
  <si>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</si>
  <si>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</si>
  <si>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</si>
  <si>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</si>
  <si>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</si>
  <si>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</si>
  <si>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</si>
  <si>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</si>
  <si>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</si>
  <si>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Taakveld 6.3 Inkomensregelingen / Lasten 4.6.8 (Overige kapitaaloverdrachten - overige instellingen en personen)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</si>
  <si>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</si>
  <si>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</si>
  <si>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</si>
  <si>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</si>
  <si>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</si>
  <si>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</si>
  <si>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</si>
  <si>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</si>
  <si>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</si>
  <si>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</si>
  <si>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</si>
  <si>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</si>
  <si>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</si>
  <si>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</si>
  <si>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</si>
  <si>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</si>
  <si>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</si>
  <si>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</si>
  <si>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</si>
  <si>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</si>
  <si>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</si>
  <si>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</si>
  <si>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</si>
  <si>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</si>
  <si>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</si>
  <si>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</si>
  <si>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</si>
  <si>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</si>
  <si>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</si>
  <si>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</si>
  <si>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</si>
  <si>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</si>
  <si>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</si>
  <si>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</si>
  <si>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</si>
  <si>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</si>
  <si>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</si>
  <si>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</si>
  <si>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</si>
  <si>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</si>
  <si>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</si>
  <si>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</si>
  <si>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</si>
  <si>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</si>
  <si>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</si>
  <si>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</si>
  <si>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</si>
  <si>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</si>
  <si>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</si>
  <si>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</si>
  <si>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</si>
  <si>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</si>
  <si>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</si>
  <si>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</si>
  <si>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</si>
  <si>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</si>
  <si>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</si>
  <si>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</si>
  <si>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</si>
  <si>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</si>
  <si>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</si>
  <si>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</si>
  <si>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</si>
  <si>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</si>
  <si>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</si>
  <si>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</si>
  <si>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</si>
  <si>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</si>
  <si>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</si>
  <si>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</si>
  <si>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</si>
  <si>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</si>
  <si>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</si>
  <si>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</si>
  <si>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</si>
  <si>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</si>
  <si>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</si>
  <si>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</si>
  <si>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</si>
  <si>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</si>
  <si>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</si>
  <si>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</si>
  <si>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</si>
  <si>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</si>
  <si>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</si>
  <si>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</si>
  <si>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</si>
  <si>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</si>
  <si>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</si>
  <si>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</si>
  <si>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</si>
  <si>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</si>
  <si>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</si>
  <si>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</si>
  <si>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</si>
  <si>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</si>
  <si>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</si>
  <si>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</si>
  <si>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</si>
  <si>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</si>
  <si>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</si>
  <si>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</si>
  <si>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</si>
  <si>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</si>
  <si>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</si>
  <si>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</si>
  <si>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</si>
  <si>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</si>
  <si>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</si>
  <si>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</si>
  <si>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</si>
  <si>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</si>
  <si>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</si>
  <si>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</si>
  <si>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</si>
  <si>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</si>
  <si>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</si>
  <si>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</si>
  <si>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</si>
  <si>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</si>
  <si>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</si>
  <si>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</si>
  <si>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</si>
  <si>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</si>
  <si>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</si>
  <si>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</si>
  <si>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</si>
  <si>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</si>
  <si>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</si>
  <si>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</si>
  <si>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</si>
  <si>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</si>
  <si>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</si>
  <si>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</si>
  <si>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</si>
  <si>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</si>
  <si>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</si>
  <si>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</si>
  <si>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</si>
  <si>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</si>
  <si>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</si>
  <si>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r>
      <t xml:space="preserve">De taakvelden, balansposten en categorieen in het Iv3-model van 2025 zijn </t>
    </r>
    <r>
      <rPr>
        <b/>
        <sz val="10"/>
        <color theme="1"/>
        <rFont val="Arial"/>
        <family val="2"/>
      </rPr>
      <t>ingrijpend</t>
    </r>
    <r>
      <rPr>
        <sz val="10"/>
        <color theme="1"/>
        <rFont val="Arial"/>
        <family val="2"/>
      </rPr>
      <t xml:space="preserve"> veranderd ten opzichte van het model voor 2024. De taakvelden binnen het sociaal domein zijn aangepast. Daarnaast zijn bij de balansposten aanpassingen doorgevoerd bij de vorderingen, leningen en overlopende activa en passiva van en aan overheden. Tevens is er bij de economische categorieen een uitsplitsing gemaakt tussen investeringsbijdragen en overige kapitaaloverdrachten. Een overzicht van alle wijzigingen kunt u vinden in het tabblad "3. Toelichting" van het Iv3-model voor 2025.</t>
    </r>
  </si>
  <si>
    <r>
      <t xml:space="preserve">Ook in het Iv3-model 2025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2024.</t>
    </r>
  </si>
  <si>
    <t>N.B. U dient de waarden als perunage in te vullen, een solvabiliteit van 50% wordt dus een waarde van 0,5. Een structurele exploitatieruimte van 1,25% wordt 0,0125.</t>
  </si>
  <si>
    <t>N.B. U dient de waarden bij de beleidsindicatoren Externe inhuur en Overhead als perunage in te vullen. Een overhead van 11% wordt dus een waarde van 0,11.</t>
  </si>
  <si>
    <t>A221b Vorderingen op gemeenschappelijke regelingen</t>
  </si>
  <si>
    <t>Den Haag, april 2024</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</si>
  <si>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</si>
  <si>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</si>
  <si>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</si>
  <si>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</si>
  <si>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</si>
  <si>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</si>
  <si>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</si>
  <si>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</si>
  <si>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</si>
  <si>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</si>
  <si>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xml:space="preserve">- 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</si>
  <si>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</si>
  <si>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</si>
  <si>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</si>
  <si>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</si>
  <si>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</si>
  <si>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</si>
  <si>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</si>
  <si>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</si>
  <si>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</si>
  <si>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</si>
  <si>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</si>
  <si>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</si>
  <si>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</si>
  <si>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</si>
  <si>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</si>
  <si>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</si>
  <si>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</si>
  <si>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</si>
  <si>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</si>
  <si>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</si>
  <si>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</si>
  <si>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</si>
  <si>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</si>
  <si>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</si>
  <si>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</si>
  <si>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</si>
  <si>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Vaste schuld: Onderhandse leningen van provincies (art. 1a Wet Fido)</t>
  </si>
  <si>
    <t>Vaste schuld: Onderhandse leningen van gemeenten (art. 1a Wet Fido)</t>
  </si>
  <si>
    <t>Vaste schuld: Onderhandse leningen van overige overheden (art. 1a Wet Fido)</t>
  </si>
  <si>
    <t>Taakveld 6.3 Inkomensregelingen /  Lasten 3.4.1 (Sociale uitkeringen in natura) + 4.1.1 (Sociale uitkeringen in geld) + 4.3.2 (Ink. ov. - gemeenten) + 4.3.3 (Ink. ov. -gr) + 4.3.9 (Ink. ov -onverdeeld)</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</si>
  <si>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 Categorie 4.3.9 mag alleen bij de begrotingen worden gebruikt.</t>
  </si>
  <si>
    <t>Taakveld 6.60 Hulpmiddelen en diensten (WMO) / Lasten 3.4.1 (Sociale uitkeringen in natura) + 4.3.2 (Ink. ov. - gemeenten) + 4.3.3 Ink. ov. -gr) + 4.3.6 (Ink. ov. - overige overheden) + 4.3.9 (Ink. ov. - onverdeeld)</t>
  </si>
  <si>
    <t>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Categorie 4.3.9 mag alleen bij de begrotingen worden gebruikt.</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</si>
  <si>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Categorie 4.3.9 mag alleen bij de begrotingen worden gebruikt.
</t>
  </si>
  <si>
    <t>Taakveld 6.4 WSW en beschut werk / Lasten 1.1 (Salarissen en sociale lasten) + 4.3.2 (Ink. ov. - gemeenten) + 4.3.3 Ink. ov. - gr) + 4.3.6 (Ink. ov. - overige overheden) + 4.3.9 (Ink. ov. - onverdeeld)</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</si>
  <si>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</si>
  <si>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r>
      <t xml:space="preserve">Indien u kiest voor Excel, kunt u de Iv3-matrix (in Excel-formaat - xlsx), de akkoordverklaring (in pdf-formaat) en, in het geval van de kwartaallevering, de bijgestelde begroting (in Excel-formaat - xlsx) </t>
    </r>
    <r>
      <rPr>
        <b/>
        <sz val="10"/>
        <rFont val="Arial"/>
        <family val="2"/>
      </rPr>
      <t>samen</t>
    </r>
    <r>
      <rPr>
        <sz val="10"/>
        <rFont val="Arial"/>
        <family val="2"/>
      </rPr>
      <t xml:space="preserve"> in één zipfile uploaden via</t>
    </r>
  </si>
  <si>
    <t>Meer informatie over de inzending met gebruikmaking van het JSON-formaat kunt u vinden via:</t>
  </si>
  <si>
    <t xml:space="preserve">Procedure en middelen voor aanleveren iv3 in JSON-formaat | CBS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</si>
</sst>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dd/mm/yyyy"/>
    <numFmt numFmtId="166" formatCode="dd/m/yyyy"/>
    <numFmt numFmtId="167" formatCode="d\ mmmm\ yyyy"/>
    <numFmt numFmtId="168" formatCode="_ * #,##0_ ;_ * \-#,##0_ ;_ * &quot;-&quot;??_ ;_ @_ "/>
  </numFmts>
  <fonts count="82"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s>
  <fills count="2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1" tint="0.2499465926084170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FFFFFF"/>
        <bgColor rgb="FFFFFFFF"/>
      </patternFill>
    </fill>
  </fills>
  <borders count="94">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s>
  <cellStyleXfs count="25">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xf numFmtId="43" fontId="74" fillId="0" borderId="0" applyFont="0" applyFill="0" applyBorder="0" applyAlignment="0" applyProtection="0"/>
  </cellStyleXfs>
  <cellXfs count="783">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0" fontId="6" fillId="3" borderId="0" xfId="0" applyFont="1" applyFill="1" applyBorder="1" applyAlignment="1">
      <alignment horizontal="left"/>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5" fillId="16" borderId="0" xfId="0" applyFont="1" applyFill="1" applyBorder="1" applyAlignment="1">
      <alignment horizontal="center" vertical="top"/>
    </xf>
    <xf numFmtId="9" fontId="65" fillId="16" borderId="0" xfId="0" applyNumberFormat="1" applyFont="1" applyFill="1" applyBorder="1" applyAlignment="1">
      <alignment horizontal="center" vertical="top"/>
    </xf>
    <xf numFmtId="0" fontId="0" fillId="0" borderId="0" xfId="0" applyAlignment="1">
      <alignment vertical="top" wrapText="1"/>
    </xf>
    <xf numFmtId="0" fontId="65"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5" fillId="16" borderId="0" xfId="0" applyFont="1" applyFill="1" applyBorder="1" applyAlignment="1">
      <alignment horizontal="left" vertical="top"/>
    </xf>
    <xf numFmtId="0" fontId="65" fillId="16" borderId="0" xfId="0" applyFont="1" applyFill="1" applyBorder="1" applyAlignment="1">
      <alignment horizontal="left" vertical="top" wrapText="1"/>
    </xf>
    <xf numFmtId="0" fontId="65" fillId="14" borderId="42" xfId="0" applyFont="1" applyFill="1" applyBorder="1" applyAlignment="1">
      <alignment horizontal="center" vertical="top"/>
    </xf>
    <xf numFmtId="0" fontId="65" fillId="14" borderId="42" xfId="0" applyFont="1" applyFill="1" applyBorder="1" applyAlignment="1">
      <alignment vertical="top"/>
    </xf>
    <xf numFmtId="0" fontId="65" fillId="15" borderId="42" xfId="0" applyFont="1" applyFill="1" applyBorder="1" applyAlignment="1">
      <alignment horizontal="center" vertical="top"/>
    </xf>
    <xf numFmtId="0" fontId="65" fillId="15" borderId="42" xfId="0" applyFont="1" applyFill="1" applyBorder="1" applyAlignment="1">
      <alignment vertical="top"/>
    </xf>
    <xf numFmtId="0" fontId="65" fillId="15" borderId="42" xfId="0" applyFont="1" applyFill="1" applyBorder="1" applyAlignment="1">
      <alignment horizontal="left" vertical="top"/>
    </xf>
    <xf numFmtId="0" fontId="65"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5" fillId="16" borderId="48" xfId="0" applyFont="1" applyFill="1" applyBorder="1" applyAlignment="1">
      <alignment horizontal="left" vertical="top"/>
    </xf>
    <xf numFmtId="0" fontId="65"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5" fillId="16" borderId="49" xfId="0" applyFont="1" applyFill="1" applyBorder="1" applyAlignment="1">
      <alignment horizontal="left" vertical="top"/>
    </xf>
    <xf numFmtId="0" fontId="65"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65" fillId="19" borderId="16" xfId="0" applyFont="1" applyFill="1" applyBorder="1" applyAlignment="1">
      <alignment horizontal="center" vertical="top" wrapText="1"/>
    </xf>
    <xf numFmtId="0" fontId="65" fillId="19" borderId="16" xfId="0" applyFont="1" applyFill="1" applyBorder="1" applyAlignment="1">
      <alignment horizontal="center" vertical="center" wrapText="1"/>
    </xf>
    <xf numFmtId="0" fontId="65" fillId="19" borderId="16" xfId="0" applyFont="1" applyFill="1" applyBorder="1" applyAlignment="1">
      <alignment horizontal="center" vertical="center"/>
    </xf>
    <xf numFmtId="0" fontId="65"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9" fillId="15" borderId="0" xfId="0" applyFont="1" applyFill="1"/>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65" fillId="15" borderId="0" xfId="0" applyFont="1" applyFill="1" applyAlignment="1">
      <alignment horizontal="left" vertical="top" wrapText="1"/>
    </xf>
    <xf numFmtId="0" fontId="65" fillId="19" borderId="48" xfId="0" applyFont="1" applyFill="1" applyBorder="1" applyAlignment="1">
      <alignment vertical="center"/>
    </xf>
    <xf numFmtId="2" fontId="3" fillId="0" borderId="16" xfId="0" applyNumberFormat="1" applyFont="1" applyFill="1" applyBorder="1" applyAlignment="1">
      <alignment vertical="center"/>
    </xf>
    <xf numFmtId="0" fontId="62" fillId="0" borderId="0" xfId="23" applyAlignment="1">
      <alignment vertical="center"/>
    </xf>
    <xf numFmtId="0" fontId="65" fillId="16" borderId="48" xfId="0" applyFont="1" applyFill="1" applyBorder="1" applyAlignment="1">
      <alignment horizontal="left" vertical="center" wrapText="1"/>
    </xf>
    <xf numFmtId="0" fontId="65" fillId="16" borderId="48" xfId="0" applyFont="1" applyFill="1" applyBorder="1" applyAlignment="1">
      <alignment horizontal="left" vertical="center"/>
    </xf>
    <xf numFmtId="0" fontId="65" fillId="16" borderId="43" xfId="0" applyFont="1" applyFill="1" applyBorder="1" applyAlignment="1">
      <alignment horizontal="left" vertical="center"/>
    </xf>
    <xf numFmtId="2" fontId="3" fillId="20" borderId="16" xfId="0" applyNumberFormat="1" applyFont="1" applyFill="1" applyBorder="1" applyAlignment="1">
      <alignment vertical="center"/>
    </xf>
    <xf numFmtId="0" fontId="65" fillId="19" borderId="48" xfId="0" applyFont="1" applyFill="1" applyBorder="1" applyAlignment="1">
      <alignment vertical="center" wrapText="1"/>
    </xf>
    <xf numFmtId="0" fontId="69"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1" borderId="0" xfId="0" applyFill="1"/>
    <xf numFmtId="0" fontId="0" fillId="21" borderId="0" xfId="0" applyFill="1" applyAlignment="1">
      <alignment vertical="center"/>
    </xf>
    <xf numFmtId="0" fontId="4" fillId="0" borderId="0" xfId="0" applyFont="1" applyAlignment="1">
      <alignment horizontal="left" vertical="center" wrapText="1"/>
    </xf>
    <xf numFmtId="0" fontId="70" fillId="0" borderId="0" xfId="0" applyFont="1"/>
    <xf numFmtId="0" fontId="70" fillId="0" borderId="0" xfId="0" applyFont="1" applyAlignment="1"/>
    <xf numFmtId="0" fontId="70" fillId="0" borderId="0" xfId="0" applyFont="1" applyFill="1" applyAlignment="1">
      <alignment vertical="center"/>
    </xf>
    <xf numFmtId="0" fontId="70" fillId="0" borderId="0" xfId="0" applyFont="1" applyFill="1" applyAlignment="1"/>
    <xf numFmtId="49" fontId="18" fillId="13" borderId="0" xfId="0" applyNumberFormat="1" applyFont="1" applyFill="1"/>
    <xf numFmtId="49" fontId="71"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top"/>
    </xf>
    <xf numFmtId="0" fontId="65" fillId="16" borderId="48" xfId="0" applyFont="1" applyFill="1" applyBorder="1" applyAlignment="1">
      <alignment horizontal="left" vertical="top" wrapText="1"/>
    </xf>
    <xf numFmtId="0" fontId="65" fillId="16" borderId="0" xfId="0" applyFont="1" applyFill="1" applyBorder="1" applyAlignment="1">
      <alignment horizontal="left" vertical="top" wrapText="1"/>
    </xf>
    <xf numFmtId="0" fontId="2" fillId="16" borderId="0" xfId="10" applyFill="1" applyBorder="1" applyAlignment="1" applyProtection="1">
      <alignment horizontal="lef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167" fontId="63" fillId="3" borderId="0" xfId="0" applyNumberFormat="1" applyFont="1" applyFill="1" applyAlignment="1" applyProtection="1">
      <alignment horizontal="left" vertical="top"/>
    </xf>
    <xf numFmtId="49" fontId="18" fillId="22"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167" fontId="29" fillId="3" borderId="0" xfId="0" applyNumberFormat="1" applyFont="1" applyFill="1" applyAlignment="1" applyProtection="1">
      <alignment horizontal="left" vertical="center"/>
    </xf>
    <xf numFmtId="167" fontId="29" fillId="3" borderId="0" xfId="0" applyNumberFormat="1" applyFont="1" applyFill="1" applyAlignment="1" applyProtection="1">
      <alignment horizontal="right" vertical="center"/>
    </xf>
    <xf numFmtId="167" fontId="75" fillId="3" borderId="0" xfId="0" applyNumberFormat="1" applyFont="1" applyFill="1" applyAlignment="1" applyProtection="1">
      <alignment horizontal="left" vertical="center"/>
      <protection hidden="1"/>
    </xf>
    <xf numFmtId="168" fontId="75" fillId="3" borderId="0" xfId="24" applyNumberFormat="1" applyFont="1" applyFill="1" applyAlignment="1" applyProtection="1">
      <alignment horizontal="left" vertical="center"/>
      <protection hidden="1"/>
    </xf>
    <xf numFmtId="0" fontId="44" fillId="21"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8" fillId="0" borderId="0" xfId="0" applyFont="1" applyProtection="1"/>
    <xf numFmtId="0" fontId="78"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6"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8" xfId="0" applyFont="1" applyFill="1" applyBorder="1" applyAlignment="1">
      <alignment vertical="top"/>
    </xf>
    <xf numFmtId="0" fontId="4" fillId="0" borderId="0" xfId="0" quotePrefix="1" applyFont="1" applyFill="1" applyAlignment="1">
      <alignment vertical="top"/>
    </xf>
    <xf numFmtId="0" fontId="15" fillId="0" borderId="78"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9" xfId="0" applyFont="1" applyFill="1" applyBorder="1" applyAlignment="1">
      <alignment vertical="top"/>
    </xf>
    <xf numFmtId="49" fontId="4" fillId="0" borderId="0" xfId="0" quotePrefix="1" applyNumberFormat="1" applyFont="1" applyFill="1" applyAlignment="1">
      <alignment vertical="top" wrapText="1"/>
    </xf>
    <xf numFmtId="0" fontId="77"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65" fillId="0" borderId="0" xfId="0" applyFont="1" applyFill="1" applyAlignment="1">
      <alignment horizontal="left" vertical="center" wrapText="1"/>
    </xf>
    <xf numFmtId="49" fontId="4" fillId="0" borderId="0" xfId="0" applyNumberFormat="1" applyFont="1" applyAlignment="1">
      <alignment vertical="top" wrapText="1"/>
    </xf>
    <xf numFmtId="0" fontId="0" fillId="0" borderId="0" xfId="0" applyAlignment="1">
      <alignment vertical="top"/>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2"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6"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6" xfId="0" applyFont="1" applyFill="1" applyBorder="1" applyAlignment="1"/>
    <xf numFmtId="0" fontId="4" fillId="0" borderId="86"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5" xfId="0" applyBorder="1" applyAlignment="1"/>
    <xf numFmtId="0" fontId="4" fillId="0" borderId="87"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9" fillId="24" borderId="0" xfId="0" applyFont="1" applyFill="1" applyBorder="1" applyAlignment="1">
      <alignment horizontal="center" vertical="center"/>
    </xf>
    <xf numFmtId="0" fontId="79" fillId="24" borderId="0" xfId="0" applyFont="1" applyFill="1" applyBorder="1" applyAlignment="1">
      <alignment horizontal="center"/>
    </xf>
    <xf numFmtId="0" fontId="0" fillId="24" borderId="90" xfId="0" applyFill="1" applyBorder="1" applyAlignment="1">
      <alignment vertical="center"/>
    </xf>
    <xf numFmtId="0" fontId="81" fillId="24" borderId="90" xfId="0" applyFont="1" applyFill="1" applyBorder="1" applyAlignment="1">
      <alignment vertical="center" wrapText="1"/>
    </xf>
    <xf numFmtId="0" fontId="0" fillId="24" borderId="90"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16" borderId="93" xfId="0" applyFont="1" applyFill="1" applyBorder="1" applyAlignment="1">
      <alignment horizontal="right"/>
    </xf>
    <xf numFmtId="1" fontId="65" fillId="17" borderId="93" xfId="0" applyNumberFormat="1" applyFont="1" applyFill="1" applyBorder="1"/>
    <xf numFmtId="1" fontId="65" fillId="18" borderId="0" xfId="0" applyNumberFormat="1" applyFont="1" applyFill="1" applyBorder="1"/>
    <xf numFmtId="1" fontId="65" fillId="18" borderId="93" xfId="0" applyNumberFormat="1" applyFont="1" applyFill="1" applyBorder="1"/>
    <xf numFmtId="0" fontId="4" fillId="0" borderId="0" xfId="0" quotePrefix="1" applyFont="1" applyAlignment="1">
      <alignment vertical="top" wrapText="1"/>
    </xf>
    <xf numFmtId="0" fontId="0" fillId="0" borderId="0" xfId="0" applyAlignment="1">
      <alignment wrapText="1"/>
    </xf>
    <xf numFmtId="0" fontId="2" fillId="0" borderId="0" xfId="10" applyAlignment="1" applyProtection="1">
      <alignment wrapText="1"/>
    </xf>
    <xf numFmtId="0" fontId="2" fillId="0" borderId="0" xfId="10" applyAlignment="1" applyProtection="1">
      <alignment horizontal="center" wrapText="1"/>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10" applyFont="1" applyAlignment="1" applyProtection="1">
      <alignment horizontal="left" wrapText="1" shrinkToFit="1"/>
    </xf>
    <xf numFmtId="0" fontId="4" fillId="0" borderId="0" xfId="0" applyFont="1" applyAlignment="1">
      <alignment horizontal="left" wrapText="1" shrinkToFit="1"/>
    </xf>
    <xf numFmtId="49" fontId="4" fillId="0" borderId="0" xfId="0" applyNumberFormat="1" applyFont="1" applyAlignment="1">
      <alignment vertical="center" wrapText="1"/>
    </xf>
    <xf numFmtId="0" fontId="4" fillId="0" borderId="0" xfId="0" applyFont="1" applyAlignment="1">
      <alignment horizontal="left" wrapText="1"/>
    </xf>
    <xf numFmtId="49" fontId="3" fillId="0" borderId="0" xfId="0" applyNumberFormat="1" applyFont="1" applyBorder="1" applyAlignment="1">
      <alignment vertical="top" wrapText="1"/>
    </xf>
    <xf numFmtId="0" fontId="3" fillId="0" borderId="0" xfId="0" applyFont="1" applyAlignment="1"/>
    <xf numFmtId="49" fontId="8" fillId="0" borderId="0" xfId="0" applyNumberFormat="1" applyFont="1" applyAlignment="1">
      <alignment vertical="center" wrapText="1"/>
    </xf>
    <xf numFmtId="49" fontId="4" fillId="0" borderId="0" xfId="0" applyNumberFormat="1" applyFont="1" applyFill="1" applyAlignment="1">
      <alignment vertical="top" wrapText="1"/>
    </xf>
    <xf numFmtId="0" fontId="0" fillId="0" borderId="0" xfId="0" applyFill="1" applyAlignment="1">
      <alignment vertical="top" wrapText="1"/>
    </xf>
    <xf numFmtId="0" fontId="80" fillId="24" borderId="91" xfId="0" applyFont="1" applyFill="1" applyBorder="1" applyAlignment="1">
      <alignment vertical="center" wrapText="1"/>
    </xf>
    <xf numFmtId="0" fontId="0" fillId="0" borderId="92" xfId="0" applyBorder="1" applyAlignment="1">
      <alignment vertical="center"/>
    </xf>
    <xf numFmtId="0" fontId="4" fillId="0" borderId="0" xfId="0" applyNumberFormat="1" applyFont="1" applyAlignment="1">
      <alignment vertical="center" wrapText="1"/>
    </xf>
    <xf numFmtId="0" fontId="80" fillId="0" borderId="91" xfId="0" applyFont="1" applyBorder="1" applyAlignment="1"/>
    <xf numFmtId="0" fontId="0" fillId="0" borderId="92" xfId="0" applyBorder="1" applyAlignment="1"/>
    <xf numFmtId="0" fontId="2" fillId="0" borderId="0" xfId="10" quotePrefix="1" applyFill="1" applyAlignment="1" applyProtection="1"/>
    <xf numFmtId="0" fontId="4" fillId="0" borderId="0" xfId="0" quotePrefix="1" applyNumberFormat="1" applyFont="1" applyFill="1" applyAlignment="1">
      <alignment vertical="center" wrapText="1"/>
    </xf>
    <xf numFmtId="0" fontId="0" fillId="0" borderId="0" xfId="0" applyFill="1" applyAlignment="1">
      <alignment vertical="center"/>
    </xf>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0" fillId="0" borderId="0" xfId="0" applyAlignment="1">
      <alignment vertical="top" wrapText="1"/>
    </xf>
    <xf numFmtId="0" fontId="4" fillId="0" borderId="0" xfId="0" quotePrefix="1" applyFont="1" applyFill="1" applyAlignment="1">
      <alignment vertical="center" wrapText="1"/>
    </xf>
    <xf numFmtId="0" fontId="0" fillId="0" borderId="0" xfId="0"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0" fillId="0" borderId="0" xfId="0" applyAlignment="1">
      <alignment vertical="top"/>
    </xf>
    <xf numFmtId="0" fontId="4" fillId="0" borderId="0" xfId="0" quotePrefix="1" applyNumberFormat="1" applyFont="1" applyFill="1" applyAlignment="1">
      <alignment vertical="top" wrapText="1"/>
    </xf>
    <xf numFmtId="0" fontId="0" fillId="0" borderId="0" xfId="0" applyFill="1" applyAlignment="1">
      <alignment vertical="top"/>
    </xf>
    <xf numFmtId="0" fontId="2" fillId="0" borderId="0" xfId="10" applyAlignment="1" applyProtection="1"/>
    <xf numFmtId="49" fontId="4" fillId="0" borderId="0" xfId="0" applyNumberFormat="1" applyFont="1" applyAlignment="1">
      <alignment vertical="top" wrapText="1"/>
    </xf>
    <xf numFmtId="0" fontId="4" fillId="0" borderId="0" xfId="0" applyFont="1" applyAlignment="1">
      <alignment vertical="top"/>
    </xf>
    <xf numFmtId="0" fontId="4" fillId="0" borderId="0" xfId="0" applyNumberFormat="1" applyFont="1" applyFill="1" applyAlignment="1">
      <alignment vertical="center" wrapText="1"/>
    </xf>
    <xf numFmtId="0" fontId="4" fillId="0" borderId="0" xfId="0" applyFont="1" applyAlignment="1">
      <alignment vertical="top" wrapText="1"/>
    </xf>
    <xf numFmtId="0" fontId="15" fillId="0" borderId="0" xfId="0" applyFont="1" applyAlignment="1">
      <alignment vertical="top" wrapText="1"/>
    </xf>
    <xf numFmtId="0" fontId="4" fillId="0" borderId="0" xfId="0" applyFont="1" applyAlignment="1">
      <alignment vertical="center"/>
    </xf>
    <xf numFmtId="49" fontId="4" fillId="0" borderId="0" xfId="0" applyNumberFormat="1" applyFont="1" applyBorder="1" applyAlignment="1">
      <alignment vertical="top" wrapText="1"/>
    </xf>
    <xf numFmtId="0" fontId="0" fillId="0" borderId="48" xfId="0" applyBorder="1" applyAlignment="1"/>
    <xf numFmtId="0" fontId="0" fillId="0" borderId="0" xfId="0" applyBorder="1" applyAlignment="1"/>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0" fontId="0" fillId="0" borderId="49" xfId="0" applyBorder="1" applyAlignment="1"/>
    <xf numFmtId="0" fontId="4" fillId="0" borderId="48" xfId="0" applyFont="1" applyBorder="1" applyAlignment="1"/>
    <xf numFmtId="49" fontId="4" fillId="0" borderId="0" xfId="0" applyNumberFormat="1" applyFont="1" applyFill="1" applyAlignment="1">
      <alignment vertical="center" wrapText="1"/>
    </xf>
    <xf numFmtId="0" fontId="2" fillId="0" borderId="0" xfId="10" applyAlignment="1" applyProtection="1">
      <alignment vertical="center"/>
    </xf>
    <xf numFmtId="0" fontId="4" fillId="0" borderId="0" xfId="0" quotePrefix="1" applyFont="1" applyFill="1" applyBorder="1" applyAlignment="1">
      <alignment vertical="top" wrapText="1"/>
    </xf>
    <xf numFmtId="0" fontId="0" fillId="0" borderId="0" xfId="0" applyFill="1" applyAlignment="1">
      <alignment wrapText="1"/>
    </xf>
    <xf numFmtId="49" fontId="4" fillId="0" borderId="0" xfId="0" quotePrefix="1" applyNumberFormat="1" applyFont="1" applyFill="1" applyAlignment="1">
      <alignment vertical="top" wrapText="1"/>
    </xf>
    <xf numFmtId="0" fontId="80" fillId="24" borderId="90" xfId="0" applyFont="1" applyFill="1" applyBorder="1" applyAlignment="1">
      <alignment vertical="center" wrapText="1"/>
    </xf>
    <xf numFmtId="0" fontId="0" fillId="0" borderId="90" xfId="0" applyBorder="1" applyAlignment="1">
      <alignment vertical="center"/>
    </xf>
    <xf numFmtId="0" fontId="0" fillId="24" borderId="90" xfId="0" applyFill="1" applyBorder="1" applyAlignment="1">
      <alignment vertical="center"/>
    </xf>
    <xf numFmtId="0" fontId="81" fillId="24" borderId="90" xfId="0" applyFont="1" applyFill="1" applyBorder="1" applyAlignment="1">
      <alignment vertical="center" wrapText="1"/>
    </xf>
    <xf numFmtId="0" fontId="0" fillId="0" borderId="90" xfId="0" applyBorder="1" applyAlignment="1">
      <alignment vertical="center" wrapText="1"/>
    </xf>
    <xf numFmtId="49" fontId="1" fillId="3" borderId="0" xfId="0" applyNumberFormat="1" applyFont="1" applyFill="1"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2" fillId="0" borderId="0" xfId="10" applyAlignment="1" applyProtection="1">
      <alignment vertical="center" wrapText="1"/>
    </xf>
    <xf numFmtId="49" fontId="4" fillId="0" borderId="0" xfId="0" quotePrefix="1" applyNumberFormat="1" applyFont="1" applyAlignment="1">
      <alignment vertical="top" wrapText="1"/>
    </xf>
    <xf numFmtId="49" fontId="4" fillId="0" borderId="0" xfId="0" quotePrefix="1" applyNumberFormat="1" applyFont="1" applyFill="1" applyAlignment="1">
      <alignment vertical="top"/>
    </xf>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0" fontId="4" fillId="0" borderId="0" xfId="0" applyNumberFormat="1" applyFont="1" applyAlignment="1">
      <alignment vertical="top" wrapText="1"/>
    </xf>
    <xf numFmtId="49" fontId="69" fillId="0" borderId="0" xfId="0" applyNumberFormat="1" applyFont="1" applyFill="1" applyAlignment="1">
      <alignment vertical="top" wrapText="1"/>
    </xf>
    <xf numFmtId="0" fontId="65" fillId="0" borderId="0" xfId="0" applyFont="1" applyFill="1" applyAlignment="1">
      <alignment vertical="top"/>
    </xf>
    <xf numFmtId="0" fontId="4" fillId="0" borderId="0" xfId="0" quotePrefix="1" applyFont="1" applyFill="1" applyAlignment="1">
      <alignment vertical="top"/>
    </xf>
    <xf numFmtId="0" fontId="4" fillId="0" borderId="88" xfId="0" quotePrefix="1" applyFont="1" applyFill="1" applyBorder="1" applyAlignment="1">
      <alignment vertical="top"/>
    </xf>
    <xf numFmtId="0" fontId="4" fillId="0" borderId="0" xfId="0" quotePrefix="1" applyFont="1" applyFill="1" applyBorder="1" applyAlignment="1">
      <alignment vertical="top"/>
    </xf>
    <xf numFmtId="49" fontId="4" fillId="0" borderId="83" xfId="0" applyNumberFormat="1" applyFont="1" applyBorder="1" applyAlignment="1">
      <alignment vertical="top" wrapText="1"/>
    </xf>
    <xf numFmtId="0" fontId="0" fillId="0" borderId="84" xfId="0" applyBorder="1" applyAlignment="1">
      <alignment vertical="top"/>
    </xf>
    <xf numFmtId="0" fontId="0" fillId="0" borderId="85" xfId="0" applyBorder="1" applyAlignment="1">
      <alignment vertical="top"/>
    </xf>
    <xf numFmtId="0" fontId="0" fillId="0" borderId="22" xfId="0" applyBorder="1" applyAlignment="1"/>
    <xf numFmtId="0" fontId="0" fillId="0" borderId="41" xfId="0" applyBorder="1" applyAlignment="1"/>
    <xf numFmtId="0" fontId="0" fillId="0" borderId="20" xfId="0" applyBorder="1" applyAlignment="1"/>
    <xf numFmtId="0" fontId="4" fillId="0" borderId="0" xfId="0" applyFont="1" applyFill="1" applyBorder="1" applyAlignment="1"/>
    <xf numFmtId="0" fontId="4" fillId="0" borderId="0" xfId="0" applyFont="1" applyFill="1" applyAlignment="1"/>
    <xf numFmtId="0" fontId="0" fillId="0" borderId="0" xfId="0" applyBorder="1" applyAlignment="1">
      <alignment vertical="top"/>
    </xf>
    <xf numFmtId="0" fontId="4" fillId="0" borderId="0" xfId="0" applyFont="1" applyFill="1" applyAlignment="1">
      <alignment vertical="center"/>
    </xf>
    <xf numFmtId="49" fontId="3" fillId="0" borderId="44" xfId="0" applyNumberFormat="1" applyFont="1" applyFill="1" applyBorder="1" applyAlignment="1">
      <alignment vertical="top" wrapText="1"/>
    </xf>
    <xf numFmtId="0" fontId="76" fillId="0" borderId="76" xfId="0" applyFont="1" applyFill="1" applyBorder="1" applyAlignment="1">
      <alignment vertical="top"/>
    </xf>
    <xf numFmtId="0" fontId="76" fillId="0" borderId="77"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49" fontId="7" fillId="0" borderId="0" xfId="0" applyNumberFormat="1" applyFont="1" applyAlignment="1">
      <alignment horizontal="left" vertical="center" wrapText="1"/>
    </xf>
    <xf numFmtId="0" fontId="4" fillId="0" borderId="89" xfId="0" quotePrefix="1" applyFont="1" applyFill="1" applyBorder="1" applyAlignment="1">
      <alignment vertical="top"/>
    </xf>
    <xf numFmtId="0" fontId="4" fillId="0" borderId="44" xfId="0" quotePrefix="1" applyFont="1" applyFill="1" applyBorder="1" applyAlignment="1">
      <alignment vertical="top"/>
    </xf>
    <xf numFmtId="0" fontId="4" fillId="0" borderId="83" xfId="0" applyFont="1" applyBorder="1" applyAlignment="1">
      <alignment vertical="top"/>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0" quotePrefix="1" applyNumberFormat="1" applyFont="1" applyAlignment="1">
      <alignment vertical="top" wrapText="1"/>
    </xf>
    <xf numFmtId="49" fontId="3" fillId="0" borderId="0" xfId="0" applyNumberFormat="1" applyFont="1" applyAlignment="1">
      <alignment vertical="top"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49" fontId="4" fillId="0" borderId="80" xfId="0" applyNumberFormat="1" applyFont="1" applyBorder="1" applyAlignment="1">
      <alignment vertical="top" wrapText="1"/>
    </xf>
    <xf numFmtId="0" fontId="0" fillId="0" borderId="81" xfId="0" applyBorder="1" applyAlignment="1">
      <alignment vertical="top" wrapText="1"/>
    </xf>
    <xf numFmtId="0" fontId="0" fillId="0" borderId="82" xfId="0" applyBorder="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applyFont="1" applyFill="1" applyAlignment="1">
      <alignment vertical="top"/>
    </xf>
    <xf numFmtId="49" fontId="73" fillId="3" borderId="61" xfId="0" applyNumberFormat="1" applyFont="1" applyFill="1" applyBorder="1" applyAlignment="1"/>
    <xf numFmtId="0" fontId="73" fillId="0" borderId="61" xfId="0" applyFont="1" applyBorder="1" applyAlignment="1"/>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39" fillId="0" borderId="58" xfId="0" applyFont="1" applyBorder="1" applyAlignment="1" applyProtection="1">
      <alignment horizontal="center"/>
      <protection locked="0"/>
    </xf>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39"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167" fontId="39" fillId="3" borderId="0" xfId="0" applyNumberFormat="1" applyFont="1" applyFill="1" applyAlignment="1" applyProtection="1">
      <alignment horizontal="left" vertical="top" wrapText="1"/>
    </xf>
    <xf numFmtId="0" fontId="29" fillId="23" borderId="73" xfId="0" applyFont="1" applyFill="1" applyBorder="1" applyAlignment="1" applyProtection="1">
      <alignment horizontal="left" vertical="top" wrapText="1"/>
    </xf>
    <xf numFmtId="0" fontId="29" fillId="23" borderId="61" xfId="0" applyFont="1" applyFill="1" applyBorder="1" applyAlignment="1" applyProtection="1">
      <alignment horizontal="left" vertical="top" wrapText="1"/>
    </xf>
    <xf numFmtId="0" fontId="29" fillId="23" borderId="74" xfId="0" applyFont="1" applyFill="1" applyBorder="1" applyAlignment="1" applyProtection="1">
      <alignment horizontal="left" vertical="top" wrapText="1"/>
    </xf>
    <xf numFmtId="0" fontId="29" fillId="23" borderId="60" xfId="0" applyFont="1" applyFill="1" applyBorder="1" applyAlignment="1" applyProtection="1">
      <alignment horizontal="left" vertical="top" wrapText="1"/>
    </xf>
    <xf numFmtId="0" fontId="29" fillId="23" borderId="59" xfId="0" applyFont="1" applyFill="1" applyBorder="1" applyAlignment="1" applyProtection="1">
      <alignment horizontal="left"/>
    </xf>
    <xf numFmtId="0" fontId="29" fillId="23" borderId="58" xfId="0" applyFont="1" applyFill="1" applyBorder="1" applyAlignment="1" applyProtection="1">
      <alignment horizontal="left"/>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23" fillId="0" borderId="15" xfId="0" applyNumberFormat="1" applyFont="1" applyFill="1" applyBorder="1" applyAlignment="1">
      <alignment vertical="center"/>
    </xf>
    <xf numFmtId="0" fontId="28" fillId="2" borderId="0" xfId="0" applyNumberFormat="1" applyFont="1" applyFill="1" applyAlignment="1" applyProtection="1">
      <alignment horizontal="left" vertical="center"/>
    </xf>
    <xf numFmtId="0" fontId="70" fillId="0" borderId="0" xfId="0" applyFont="1" applyFill="1" applyAlignment="1">
      <alignment vertical="center"/>
    </xf>
    <xf numFmtId="0" fontId="70"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5" fillId="0" borderId="0" xfId="0" applyFont="1" applyAlignment="1">
      <alignment horizontal="left" wrapText="1"/>
    </xf>
    <xf numFmtId="0" fontId="65" fillId="0" borderId="0" xfId="0" applyFont="1" applyFill="1" applyAlignment="1">
      <alignment vertical="top" wrapText="1"/>
    </xf>
    <xf numFmtId="0" fontId="65" fillId="0" borderId="0" xfId="0" applyFont="1" applyFill="1" applyAlignment="1">
      <alignment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5" fillId="17" borderId="0" xfId="0" applyNumberFormat="1" applyFont="1" applyFill="1" applyAlignment="1">
      <alignment horizontal="right"/>
    </xf>
    <xf numFmtId="0" fontId="3" fillId="0" borderId="0" xfId="0" applyFont="1" applyAlignment="1">
      <alignment horizontal="center"/>
    </xf>
    <xf numFmtId="164" fontId="4" fillId="17" borderId="0" xfId="17" applyNumberFormat="1" applyFont="1" applyFill="1" applyAlignment="1">
      <alignment horizontal="right"/>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Alignment="1">
      <alignment vertical="top" wrapText="1"/>
    </xf>
    <xf numFmtId="0" fontId="67"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5"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5"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5" fillId="16" borderId="48" xfId="0" applyFont="1" applyFill="1" applyBorder="1" applyAlignment="1">
      <alignment horizontal="left" vertical="top"/>
    </xf>
    <xf numFmtId="0" fontId="0" fillId="0" borderId="49" xfId="0" applyBorder="1" applyAlignment="1">
      <alignment vertical="top"/>
    </xf>
    <xf numFmtId="0" fontId="65"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9"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8" fillId="0" borderId="48" xfId="0" applyFont="1" applyBorder="1" applyAlignment="1">
      <alignment vertical="top"/>
    </xf>
    <xf numFmtId="0" fontId="68" fillId="0" borderId="0" xfId="0" applyFont="1" applyAlignment="1">
      <alignment vertical="top"/>
    </xf>
    <xf numFmtId="0" fontId="0" fillId="16" borderId="0" xfId="0" applyFill="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5" fillId="15" borderId="17" xfId="0" applyFont="1" applyFill="1" applyBorder="1" applyAlignment="1">
      <alignment horizontal="center" vertical="center" wrapText="1"/>
    </xf>
    <xf numFmtId="0" fontId="65"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5" fillId="16" borderId="0" xfId="0" applyFont="1" applyFill="1" applyBorder="1" applyAlignment="1">
      <alignment horizontal="left" vertical="top" wrapText="1"/>
    </xf>
    <xf numFmtId="0" fontId="69" fillId="0" borderId="48" xfId="0" applyFont="1" applyFill="1" applyBorder="1" applyAlignment="1">
      <alignment horizontal="left" vertical="top" wrapText="1"/>
    </xf>
    <xf numFmtId="0" fontId="65" fillId="0"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Komma" xfId="24" builtinId="3"/>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67">
    <dxf>
      <font>
        <b/>
        <i val="0"/>
      </font>
      <numFmt numFmtId="169" formatCode="0.0000"/>
    </dxf>
    <dxf>
      <fill>
        <patternFill>
          <bgColor theme="1" tint="0.24994659260841701"/>
        </patternFill>
      </fill>
    </dxf>
    <dxf>
      <font>
        <b/>
        <i val="0"/>
      </font>
      <numFmt numFmtId="169" formatCode="0.0000"/>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none">
          <bgColor auto="1"/>
        </patternFill>
      </fill>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font>
      <numFmt numFmtId="170"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69" formatCode="0.0000"/>
    </dxf>
    <dxf>
      <font>
        <b/>
        <i val="0"/>
      </font>
      <numFmt numFmtId="169" formatCode="0.0000"/>
      <fill>
        <patternFill>
          <bgColor theme="1" tint="0.24994659260841701"/>
        </patternFill>
      </fill>
    </dxf>
    <dxf>
      <fill>
        <patternFill>
          <bgColor theme="1" tint="0.24994659260841701"/>
        </patternFill>
      </fill>
    </dxf>
    <dxf>
      <font>
        <b/>
        <i val="0"/>
      </font>
      <numFmt numFmtId="170"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69" formatCode="0.0000"/>
    </dxf>
    <dxf>
      <font>
        <b/>
        <i val="0"/>
      </font>
      <numFmt numFmtId="169" formatCode="0.0000"/>
      <fill>
        <patternFill>
          <bgColor theme="1" tint="0.24994659260841701"/>
        </patternFill>
      </fill>
    </dxf>
    <dxf>
      <font>
        <b/>
        <i val="0"/>
      </font>
      <numFmt numFmtId="169" formatCode="0.0000"/>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ill>
        <patternFill>
          <bgColor rgb="FFFFFF00"/>
        </patternFill>
      </fill>
    </dxf>
    <dxf>
      <font>
        <color auto="1"/>
      </font>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ill>
        <patternFill>
          <bgColor rgb="FFFF0000"/>
        </patternFill>
      </fill>
    </dxf>
    <dxf>
      <fill>
        <patternFill>
          <bgColor rgb="FFFF00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vng.nl/files/vng/nieuws_attachments/2016/20160413_definities_beleidsindicatorendef.pdf" TargetMode="External"/><Relationship Id="rId1" Type="http://schemas.openxmlformats.org/officeDocument/2006/relationships/hyperlink" Target="https://wetten.overheid.nl/BWBR0037783/2018-12-2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cbs.nl/nl-nl/deelnemers-enquetes/decentrale-overheden/kredo-overheden/vernieuwde-iv3-methodiek/documentatieiv3/procedure-en-middelen-voor-aanleveren-iv3-in-json-formaat"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printerSettings" Target="../printerSettings/printerSettings9.bin"/><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topLeftCell="A4" zoomScaleNormal="100" zoomScaleSheetLayoutView="100" workbookViewId="0">
      <selection activeCell="B14" sqref="B14"/>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72"/>
      <c r="C2" s="95"/>
      <c r="D2"/>
      <c r="E2"/>
    </row>
    <row r="3" spans="1:7" x14ac:dyDescent="0.2">
      <c r="A3" s="6"/>
      <c r="B3" s="273"/>
      <c r="C3"/>
      <c r="D3"/>
      <c r="E3"/>
      <c r="F3"/>
    </row>
    <row r="4" spans="1:7" x14ac:dyDescent="0.2">
      <c r="A4" s="6"/>
      <c r="B4" s="8"/>
    </row>
    <row r="6" spans="1:7" ht="24" x14ac:dyDescent="0.2">
      <c r="A6" s="139" t="s">
        <v>8</v>
      </c>
      <c r="B6" s="10" t="s">
        <v>192</v>
      </c>
    </row>
    <row r="7" spans="1:7" ht="14.25" customHeight="1" x14ac:dyDescent="0.2">
      <c r="A7" s="9"/>
    </row>
    <row r="8" spans="1:7" ht="13.5" customHeight="1" x14ac:dyDescent="0.2">
      <c r="B8" s="466" t="s">
        <v>1090</v>
      </c>
    </row>
    <row r="9" spans="1:7" ht="22.5" customHeight="1" x14ac:dyDescent="0.2">
      <c r="B9" s="399"/>
      <c r="C9" s="11"/>
    </row>
    <row r="10" spans="1:7" s="12" customFormat="1" x14ac:dyDescent="0.2">
      <c r="B10" s="400" t="s">
        <v>7</v>
      </c>
      <c r="C10" s="135"/>
    </row>
    <row r="11" spans="1:7" s="12" customFormat="1" ht="14.25" customHeight="1" x14ac:dyDescent="0.2">
      <c r="B11" s="400"/>
      <c r="C11" s="13"/>
    </row>
    <row r="12" spans="1:7" ht="111" customHeight="1" x14ac:dyDescent="0.2">
      <c r="B12" s="397" t="s">
        <v>757</v>
      </c>
      <c r="C12" s="11"/>
    </row>
    <row r="13" spans="1:7" ht="97.5" customHeight="1" x14ac:dyDescent="0.2">
      <c r="B13" s="418" t="s">
        <v>1085</v>
      </c>
      <c r="C13" s="11"/>
    </row>
    <row r="14" spans="1:7" ht="98.25" customHeight="1" x14ac:dyDescent="0.2">
      <c r="B14" s="161" t="s">
        <v>755</v>
      </c>
      <c r="C14" s="11"/>
      <c r="G14" s="11"/>
    </row>
    <row r="15" spans="1:7" ht="51" customHeight="1" x14ac:dyDescent="0.2">
      <c r="B15" s="210" t="s">
        <v>613</v>
      </c>
      <c r="C15" s="11"/>
      <c r="G15" s="11"/>
    </row>
    <row r="16" spans="1:7" ht="24.75" customHeight="1" x14ac:dyDescent="0.2">
      <c r="B16" s="211" t="s">
        <v>617</v>
      </c>
    </row>
    <row r="17" spans="2:3" ht="12.75" customHeight="1" x14ac:dyDescent="0.2">
      <c r="B17" s="141" t="s">
        <v>4</v>
      </c>
    </row>
    <row r="18" spans="2:3" ht="12.75" customHeight="1" x14ac:dyDescent="0.2">
      <c r="B18" s="141" t="s">
        <v>5</v>
      </c>
      <c r="C18" s="11"/>
    </row>
    <row r="19" spans="2:3" ht="12.75" customHeight="1" x14ac:dyDescent="0.2">
      <c r="B19" s="141" t="s">
        <v>6</v>
      </c>
    </row>
    <row r="20" spans="2:3" ht="12.75" customHeight="1" x14ac:dyDescent="0.2">
      <c r="B20" s="142" t="s">
        <v>10</v>
      </c>
      <c r="C20" s="11"/>
    </row>
    <row r="21" spans="2:3" s="12" customFormat="1" ht="27.75" customHeight="1" x14ac:dyDescent="0.15">
      <c r="B21" s="142" t="s">
        <v>11</v>
      </c>
      <c r="C21" s="13"/>
    </row>
    <row r="22" spans="2:3" s="12" customFormat="1" x14ac:dyDescent="0.15">
      <c r="B22" s="143"/>
      <c r="C22" s="13"/>
    </row>
    <row r="23" spans="2:3" s="12" customFormat="1" x14ac:dyDescent="0.15">
      <c r="B23" s="143" t="s">
        <v>9</v>
      </c>
      <c r="C23" s="13"/>
    </row>
    <row r="24" spans="2:3" s="12" customFormat="1" x14ac:dyDescent="0.15">
      <c r="B24" s="143"/>
    </row>
    <row r="25" spans="2:3" x14ac:dyDescent="0.2">
      <c r="B25" s="144"/>
    </row>
    <row r="26" spans="2:3" ht="12.75" customHeight="1" x14ac:dyDescent="0.2">
      <c r="B26" s="11" t="s">
        <v>787</v>
      </c>
    </row>
    <row r="27" spans="2:3" x14ac:dyDescent="0.2">
      <c r="B27" s="11" t="s">
        <v>242</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G34"/>
  <sheetViews>
    <sheetView showGridLines="0" topLeftCell="A19" zoomScale="85" zoomScaleNormal="85" workbookViewId="0">
      <selection activeCell="B25" sqref="B25"/>
    </sheetView>
  </sheetViews>
  <sheetFormatPr defaultColWidth="9.140625" defaultRowHeight="12.75" x14ac:dyDescent="0.2"/>
  <cols>
    <col min="1" max="1" width="6.5703125" style="274" customWidth="1"/>
    <col min="2" max="2" width="40.42578125" style="281" customWidth="1"/>
    <col min="3" max="4" width="9.140625" style="274" customWidth="1"/>
    <col min="5" max="5" width="59" style="274" customWidth="1"/>
    <col min="6" max="6" width="13.5703125" style="274" bestFit="1" customWidth="1"/>
    <col min="7" max="7" width="83.85546875" style="274" customWidth="1"/>
    <col min="8" max="16384" width="9.140625" style="274"/>
  </cols>
  <sheetData>
    <row r="1" spans="1:7" s="282" customFormat="1" ht="15" x14ac:dyDescent="0.2">
      <c r="A1" s="752" t="s">
        <v>638</v>
      </c>
      <c r="B1" s="753"/>
      <c r="C1" s="753"/>
      <c r="D1" s="753"/>
      <c r="E1" s="753"/>
      <c r="F1" s="753"/>
      <c r="G1" s="754"/>
    </row>
    <row r="2" spans="1:7" x14ac:dyDescent="0.2">
      <c r="A2" s="294"/>
      <c r="B2" s="295"/>
      <c r="C2" s="284"/>
      <c r="D2" s="284"/>
      <c r="E2" s="284"/>
      <c r="F2" s="284"/>
      <c r="G2" s="296"/>
    </row>
    <row r="3" spans="1:7" ht="26.45" customHeight="1" x14ac:dyDescent="0.2">
      <c r="A3" s="763" t="s">
        <v>651</v>
      </c>
      <c r="B3" s="764"/>
      <c r="C3" s="764"/>
      <c r="D3" s="764"/>
      <c r="E3" s="764"/>
      <c r="F3" s="764"/>
      <c r="G3" s="765"/>
    </row>
    <row r="4" spans="1:7" x14ac:dyDescent="0.2">
      <c r="A4" s="761" t="s">
        <v>671</v>
      </c>
      <c r="B4" s="660"/>
      <c r="C4" s="660"/>
      <c r="D4" s="660"/>
      <c r="E4" s="660"/>
      <c r="F4" s="660"/>
      <c r="G4" s="762"/>
    </row>
    <row r="5" spans="1:7" s="358" customFormat="1" ht="25.5" customHeight="1" x14ac:dyDescent="0.2">
      <c r="A5" s="766" t="s">
        <v>763</v>
      </c>
      <c r="B5" s="767"/>
      <c r="C5" s="767"/>
      <c r="D5" s="767"/>
      <c r="E5" s="767"/>
      <c r="F5" s="767"/>
      <c r="G5" s="768"/>
    </row>
    <row r="6" spans="1:7" x14ac:dyDescent="0.2">
      <c r="A6" s="761" t="s">
        <v>711</v>
      </c>
      <c r="B6" s="660"/>
      <c r="C6" s="660"/>
      <c r="D6" s="660"/>
      <c r="E6" s="660"/>
      <c r="F6" s="660"/>
      <c r="G6" s="762"/>
    </row>
    <row r="7" spans="1:7" ht="43.5" customHeight="1" x14ac:dyDescent="0.2">
      <c r="A7" s="763" t="s">
        <v>866</v>
      </c>
      <c r="B7" s="764"/>
      <c r="C7" s="764"/>
      <c r="D7" s="764"/>
      <c r="E7" s="764"/>
      <c r="F7" s="764"/>
      <c r="G7" s="765"/>
    </row>
    <row r="8" spans="1:7" x14ac:dyDescent="0.2">
      <c r="A8" s="302" t="str">
        <f>"In dit tabblad zijn 10 controles opgenomen; "&amp;  IF(COUNTIF(A12:G34, "Ja")&gt;0, COUNTIF(A12:G34, "Ja") &amp; " hiervan behoeven aandacht.", " geen hiervan behoeven aandacht.")</f>
        <v>In dit tabblad zijn 10 controles opgenomen; 9 hiervan behoeven aandacht.</v>
      </c>
      <c r="B8" s="285"/>
      <c r="C8" s="285"/>
      <c r="D8" s="285"/>
      <c r="E8" s="285"/>
      <c r="F8" s="285"/>
      <c r="G8" s="301"/>
    </row>
    <row r="9" spans="1:7" x14ac:dyDescent="0.2">
      <c r="A9" s="298"/>
      <c r="B9" s="285"/>
      <c r="C9" s="285"/>
      <c r="D9" s="285"/>
      <c r="E9" s="285"/>
      <c r="F9" s="285"/>
      <c r="G9" s="301"/>
    </row>
    <row r="10" spans="1:7" x14ac:dyDescent="0.2">
      <c r="A10" s="758"/>
      <c r="B10" s="759"/>
      <c r="C10" s="759"/>
      <c r="D10" s="759"/>
      <c r="E10" s="759"/>
      <c r="F10" s="759"/>
      <c r="G10" s="760"/>
    </row>
    <row r="11" spans="1:7" ht="25.5" x14ac:dyDescent="0.2">
      <c r="A11" s="297" t="s">
        <v>654</v>
      </c>
      <c r="B11" s="292" t="s">
        <v>677</v>
      </c>
      <c r="C11" s="289" t="s">
        <v>670</v>
      </c>
      <c r="D11" s="290" t="s">
        <v>669</v>
      </c>
      <c r="E11" s="291" t="s">
        <v>678</v>
      </c>
      <c r="F11" s="289" t="s">
        <v>653</v>
      </c>
      <c r="G11" s="299" t="s">
        <v>637</v>
      </c>
    </row>
    <row r="12" spans="1:7" ht="25.5" x14ac:dyDescent="0.2">
      <c r="A12" s="298" t="s">
        <v>639</v>
      </c>
      <c r="B12" s="286" t="s">
        <v>666</v>
      </c>
      <c r="C12" s="279">
        <v>0</v>
      </c>
      <c r="D12" s="279">
        <f>'5.Verdelingsmatrix lasten'!$M$6</f>
        <v>0</v>
      </c>
      <c r="E12" s="286" t="s">
        <v>661</v>
      </c>
      <c r="F12" s="279" t="str">
        <f>IF(D12=0,"Ja","Nee")</f>
        <v>Ja</v>
      </c>
      <c r="G12" s="304"/>
    </row>
    <row r="13" spans="1:7" s="283" customFormat="1" x14ac:dyDescent="0.2">
      <c r="A13" s="755"/>
      <c r="B13" s="756"/>
      <c r="C13" s="756"/>
      <c r="D13" s="756"/>
      <c r="E13" s="756"/>
      <c r="F13" s="756"/>
      <c r="G13" s="757"/>
    </row>
    <row r="14" spans="1:7" ht="63.75" x14ac:dyDescent="0.2">
      <c r="A14" s="298" t="s">
        <v>640</v>
      </c>
      <c r="B14" s="286" t="s">
        <v>655</v>
      </c>
      <c r="C14" s="279" t="s">
        <v>645</v>
      </c>
      <c r="D14" s="279">
        <f>'6.Verdelingsmatrix baten'!$D$10</f>
        <v>0</v>
      </c>
      <c r="E14" s="286" t="s">
        <v>660</v>
      </c>
      <c r="F14" s="279" t="str">
        <f>IF(D14=0,"Nee","Ja")</f>
        <v>Nee</v>
      </c>
      <c r="G14" s="304"/>
    </row>
    <row r="15" spans="1:7" s="283" customFormat="1" x14ac:dyDescent="0.2">
      <c r="A15" s="755"/>
      <c r="B15" s="756"/>
      <c r="C15" s="756"/>
      <c r="D15" s="756"/>
      <c r="E15" s="756"/>
      <c r="F15" s="756"/>
      <c r="G15" s="757"/>
    </row>
    <row r="16" spans="1:7" ht="38.25" x14ac:dyDescent="0.2">
      <c r="A16" s="298" t="s">
        <v>641</v>
      </c>
      <c r="B16" s="286" t="s">
        <v>667</v>
      </c>
      <c r="C16" s="279">
        <v>0</v>
      </c>
      <c r="D16" s="279">
        <f>'6.Verdelingsmatrix baten'!$N$14</f>
        <v>0</v>
      </c>
      <c r="E16" s="286" t="s">
        <v>662</v>
      </c>
      <c r="F16" s="279" t="str">
        <f>IF(D16=0,"Ja","Nee")</f>
        <v>Ja</v>
      </c>
      <c r="G16" s="304"/>
    </row>
    <row r="17" spans="1:7" s="283" customFormat="1" x14ac:dyDescent="0.2">
      <c r="A17" s="755"/>
      <c r="B17" s="756"/>
      <c r="C17" s="756"/>
      <c r="D17" s="756"/>
      <c r="E17" s="756"/>
      <c r="F17" s="756"/>
      <c r="G17" s="757"/>
    </row>
    <row r="18" spans="1:7" ht="38.25" x14ac:dyDescent="0.2">
      <c r="A18" s="298" t="s">
        <v>642</v>
      </c>
      <c r="B18" s="286" t="s">
        <v>672</v>
      </c>
      <c r="C18" s="279">
        <v>0</v>
      </c>
      <c r="D18" s="279">
        <f>'6.Verdelingsmatrix baten'!$N$62</f>
        <v>0</v>
      </c>
      <c r="E18" s="286" t="s">
        <v>664</v>
      </c>
      <c r="F18" s="279" t="str">
        <f>IF(D18=0,"Ja","nee")</f>
        <v>Ja</v>
      </c>
      <c r="G18" s="304"/>
    </row>
    <row r="19" spans="1:7" s="283" customFormat="1" x14ac:dyDescent="0.2">
      <c r="A19" s="755"/>
      <c r="B19" s="756"/>
      <c r="C19" s="756"/>
      <c r="D19" s="756"/>
      <c r="E19" s="756"/>
      <c r="F19" s="756"/>
      <c r="G19" s="757"/>
    </row>
    <row r="20" spans="1:7" ht="25.5" x14ac:dyDescent="0.2">
      <c r="A20" s="298" t="s">
        <v>643</v>
      </c>
      <c r="B20" s="286" t="s">
        <v>673</v>
      </c>
      <c r="C20" s="279">
        <v>0</v>
      </c>
      <c r="D20" s="279">
        <f>'5.Verdelingsmatrix lasten'!$O$22</f>
        <v>0</v>
      </c>
      <c r="E20" s="286" t="s">
        <v>663</v>
      </c>
      <c r="F20" s="279" t="str">
        <f>IF(D20=0,"Ja","Nee")</f>
        <v>Ja</v>
      </c>
      <c r="G20" s="304"/>
    </row>
    <row r="21" spans="1:7" s="283" customFormat="1" x14ac:dyDescent="0.2">
      <c r="A21" s="755"/>
      <c r="B21" s="756"/>
      <c r="C21" s="756"/>
      <c r="D21" s="756"/>
      <c r="E21" s="756"/>
      <c r="F21" s="756"/>
      <c r="G21" s="757"/>
    </row>
    <row r="22" spans="1:7" ht="38.25" x14ac:dyDescent="0.2">
      <c r="A22" s="298" t="s">
        <v>644</v>
      </c>
      <c r="B22" s="286" t="s">
        <v>943</v>
      </c>
      <c r="C22" s="279">
        <v>0</v>
      </c>
      <c r="D22" s="279">
        <f>'5.Verdelingsmatrix lasten'!$AF$62</f>
        <v>0</v>
      </c>
      <c r="E22" s="286" t="s">
        <v>665</v>
      </c>
      <c r="F22" s="279" t="str">
        <f>IF(D22=0,"Ja","Nee")</f>
        <v>Ja</v>
      </c>
      <c r="G22" s="304"/>
    </row>
    <row r="23" spans="1:7" s="283" customFormat="1" x14ac:dyDescent="0.2">
      <c r="A23" s="755"/>
      <c r="B23" s="756"/>
      <c r="C23" s="756"/>
      <c r="D23" s="756"/>
      <c r="E23" s="756"/>
      <c r="F23" s="756"/>
      <c r="G23" s="757"/>
    </row>
    <row r="24" spans="1:7" ht="25.5" x14ac:dyDescent="0.2">
      <c r="A24" s="297" t="s">
        <v>654</v>
      </c>
      <c r="B24" s="292" t="s">
        <v>634</v>
      </c>
      <c r="C24" s="287"/>
      <c r="D24" s="288"/>
      <c r="E24" s="291" t="s">
        <v>678</v>
      </c>
      <c r="F24" s="289" t="s">
        <v>653</v>
      </c>
      <c r="G24" s="299" t="s">
        <v>637</v>
      </c>
    </row>
    <row r="25" spans="1:7" ht="114.75" x14ac:dyDescent="0.2">
      <c r="A25" s="298" t="s">
        <v>647</v>
      </c>
      <c r="B25" s="286" t="s">
        <v>1131</v>
      </c>
      <c r="C25" s="280" t="s">
        <v>646</v>
      </c>
      <c r="D25" s="280">
        <f>IFERROR(SUM('5.Verdelingsmatrix lasten'!$H$62+'5.Verdelingsmatrix lasten'!$K$62+'5.Verdelingsmatrix lasten'!$N$62+'5.Verdelingsmatrix lasten'!$O$62+'5.Verdelingsmatrix lasten'!$U$62)/'5.Verdelingsmatrix lasten'!$AN$62,0)</f>
        <v>0</v>
      </c>
      <c r="E25" s="286" t="s">
        <v>1135</v>
      </c>
      <c r="F25" s="279" t="str">
        <f>IF(D25&lt;70%,"Ja","Nee")</f>
        <v>Ja</v>
      </c>
      <c r="G25" s="304"/>
    </row>
    <row r="26" spans="1:7" x14ac:dyDescent="0.2">
      <c r="A26" s="755"/>
      <c r="B26" s="756"/>
      <c r="C26" s="756"/>
      <c r="D26" s="756"/>
      <c r="E26" s="756"/>
      <c r="F26" s="756"/>
      <c r="G26" s="757"/>
    </row>
    <row r="27" spans="1:7" ht="102" x14ac:dyDescent="0.2">
      <c r="A27" s="298" t="s">
        <v>648</v>
      </c>
      <c r="B27" s="286" t="s">
        <v>1136</v>
      </c>
      <c r="C27" s="280" t="s">
        <v>646</v>
      </c>
      <c r="D27" s="280">
        <f>IFERROR(SUM('5.Verdelingsmatrix lasten'!$C$63+'5.Verdelingsmatrix lasten'!$N$63+'5.Verdelingsmatrix lasten'!$O$63+'5.Verdelingsmatrix lasten'!R63+'5.Verdelingsmatrix lasten'!U63)/'5.Verdelingsmatrix lasten'!$AN$63,0)</f>
        <v>0</v>
      </c>
      <c r="E27" s="286" t="s">
        <v>1132</v>
      </c>
      <c r="F27" s="279" t="str">
        <f>IF(D27&lt;70%,"Ja","Nee")</f>
        <v>Ja</v>
      </c>
      <c r="G27" s="304"/>
    </row>
    <row r="28" spans="1:7" x14ac:dyDescent="0.2">
      <c r="A28" s="755"/>
      <c r="B28" s="756"/>
      <c r="C28" s="756"/>
      <c r="D28" s="756"/>
      <c r="E28" s="756"/>
      <c r="F28" s="756"/>
      <c r="G28" s="757"/>
    </row>
    <row r="29" spans="1:7" ht="140.25" x14ac:dyDescent="0.2">
      <c r="A29" s="298" t="s">
        <v>649</v>
      </c>
      <c r="B29" s="286" t="s">
        <v>1133</v>
      </c>
      <c r="C29" s="280" t="s">
        <v>646</v>
      </c>
      <c r="D29" s="300">
        <f>IFERROR(SUM('5.Verdelingsmatrix lasten'!$H$65+'5.Verdelingsmatrix lasten'!$N$65+'5.Verdelingsmatrix lasten'!$O$65+'5.Verdelingsmatrix lasten'!$R$65+'5.Verdelingsmatrix lasten'!$U$65)/'5.Verdelingsmatrix lasten'!$AN$65,0)</f>
        <v>0</v>
      </c>
      <c r="E29" s="286" t="s">
        <v>1134</v>
      </c>
      <c r="F29" s="279" t="str">
        <f>IF(D29&lt;70%,"Ja","Nee")</f>
        <v>Ja</v>
      </c>
      <c r="G29" s="304"/>
    </row>
    <row r="30" spans="1:7" x14ac:dyDescent="0.2">
      <c r="A30" s="755"/>
      <c r="B30" s="756"/>
      <c r="C30" s="756"/>
      <c r="D30" s="756"/>
      <c r="E30" s="756"/>
      <c r="F30" s="756"/>
      <c r="G30" s="757"/>
    </row>
    <row r="31" spans="1:7" x14ac:dyDescent="0.2">
      <c r="A31" s="761"/>
      <c r="B31" s="660"/>
      <c r="C31" s="660"/>
      <c r="D31" s="660"/>
      <c r="E31" s="660"/>
      <c r="F31" s="660"/>
      <c r="G31" s="762"/>
    </row>
    <row r="32" spans="1:7" ht="25.5" x14ac:dyDescent="0.2">
      <c r="A32" s="297" t="s">
        <v>500</v>
      </c>
      <c r="B32" s="292" t="s">
        <v>635</v>
      </c>
      <c r="C32" s="289"/>
      <c r="D32" s="290"/>
      <c r="E32" s="291" t="s">
        <v>678</v>
      </c>
      <c r="F32" s="289" t="s">
        <v>653</v>
      </c>
      <c r="G32" s="299" t="s">
        <v>637</v>
      </c>
    </row>
    <row r="33" spans="1:7" ht="239.25" customHeight="1" x14ac:dyDescent="0.2">
      <c r="A33" s="298" t="s">
        <v>650</v>
      </c>
      <c r="B33" s="286" t="s">
        <v>761</v>
      </c>
      <c r="C33" s="280" t="s">
        <v>636</v>
      </c>
      <c r="D33" s="300">
        <f>IFERROR('5.Verdelingsmatrix lasten'!$L$194/SUM('5.Verdelingsmatrix lasten'!$M$194:$U$194),1)</f>
        <v>1</v>
      </c>
      <c r="E33" s="286" t="s">
        <v>668</v>
      </c>
      <c r="F33" s="279" t="str">
        <f>IF(D33&gt;20%,"Ja","Nee")</f>
        <v>Ja</v>
      </c>
      <c r="G33" s="303"/>
    </row>
    <row r="34" spans="1:7" ht="15" x14ac:dyDescent="0.2">
      <c r="A34" s="752"/>
      <c r="B34" s="753"/>
      <c r="C34" s="753"/>
      <c r="D34" s="753"/>
      <c r="E34" s="753"/>
      <c r="F34" s="753"/>
      <c r="G34" s="754"/>
    </row>
  </sheetData>
  <mergeCells count="18">
    <mergeCell ref="A1:G1"/>
    <mergeCell ref="A30:G30"/>
    <mergeCell ref="A31:G31"/>
    <mergeCell ref="A3:G3"/>
    <mergeCell ref="A4:G4"/>
    <mergeCell ref="A6:G6"/>
    <mergeCell ref="A7:G7"/>
    <mergeCell ref="A13:G13"/>
    <mergeCell ref="A5:G5"/>
    <mergeCell ref="A34:G34"/>
    <mergeCell ref="A21:G21"/>
    <mergeCell ref="A10:G10"/>
    <mergeCell ref="A19:G19"/>
    <mergeCell ref="A15:G15"/>
    <mergeCell ref="A17:G17"/>
    <mergeCell ref="A23:G23"/>
    <mergeCell ref="A26:G26"/>
    <mergeCell ref="A28:G28"/>
  </mergeCells>
  <conditionalFormatting sqref="F12">
    <cfRule type="cellIs" dxfId="50" priority="11" stopIfTrue="1" operator="equal">
      <formula>"Ja"</formula>
    </cfRule>
  </conditionalFormatting>
  <conditionalFormatting sqref="F14">
    <cfRule type="cellIs" dxfId="49" priority="10" stopIfTrue="1" operator="equal">
      <formula>"Ja"</formula>
    </cfRule>
  </conditionalFormatting>
  <conditionalFormatting sqref="F25 F27 F29">
    <cfRule type="cellIs" dxfId="48" priority="9" stopIfTrue="1" operator="equal">
      <formula>"Ja"</formula>
    </cfRule>
  </conditionalFormatting>
  <conditionalFormatting sqref="F33">
    <cfRule type="cellIs" dxfId="47" priority="8" stopIfTrue="1" operator="equal">
      <formula>"Ja"</formula>
    </cfRule>
  </conditionalFormatting>
  <conditionalFormatting sqref="F16">
    <cfRule type="cellIs" dxfId="46" priority="4" stopIfTrue="1" operator="equal">
      <formula>"Ja"</formula>
    </cfRule>
  </conditionalFormatting>
  <conditionalFormatting sqref="F20">
    <cfRule type="cellIs" dxfId="45" priority="3" stopIfTrue="1" operator="equal">
      <formula>"Ja"</formula>
    </cfRule>
  </conditionalFormatting>
  <conditionalFormatting sqref="F18">
    <cfRule type="cellIs" dxfId="44" priority="2" stopIfTrue="1" operator="equal">
      <formula>"Ja"</formula>
    </cfRule>
  </conditionalFormatting>
  <conditionalFormatting sqref="F22">
    <cfRule type="cellIs" dxfId="43" priority="1"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J20"/>
  <sheetViews>
    <sheetView workbookViewId="0">
      <selection activeCell="F28" sqref="F28"/>
    </sheetView>
  </sheetViews>
  <sheetFormatPr defaultColWidth="9.140625" defaultRowHeight="12.75" x14ac:dyDescent="0.2"/>
  <cols>
    <col min="1" max="1" width="36.5703125" style="314" customWidth="1"/>
    <col min="2" max="2" width="15.7109375" style="313" customWidth="1"/>
    <col min="3" max="9" width="15.7109375" style="314" customWidth="1"/>
    <col min="10" max="10" width="72.7109375" style="314" bestFit="1" customWidth="1"/>
    <col min="11" max="16384" width="9.140625" style="314"/>
  </cols>
  <sheetData>
    <row r="1" spans="1:10" s="282" customFormat="1" ht="15" x14ac:dyDescent="0.2">
      <c r="A1" s="752" t="s">
        <v>682</v>
      </c>
      <c r="B1" s="753"/>
      <c r="C1" s="753"/>
      <c r="D1" s="753"/>
      <c r="E1" s="753"/>
      <c r="F1" s="753"/>
      <c r="G1" s="603"/>
      <c r="H1" s="603"/>
      <c r="I1" s="603"/>
    </row>
    <row r="2" spans="1:10" ht="12.75" customHeight="1" x14ac:dyDescent="0.2">
      <c r="A2" s="769"/>
      <c r="B2" s="770"/>
      <c r="C2" s="770"/>
      <c r="D2" s="770"/>
      <c r="E2" s="770"/>
      <c r="F2" s="770"/>
      <c r="G2" s="770"/>
      <c r="H2" s="770"/>
      <c r="I2" s="770"/>
    </row>
    <row r="3" spans="1:10" ht="12.75" customHeight="1" x14ac:dyDescent="0.2">
      <c r="A3" s="763" t="s">
        <v>715</v>
      </c>
      <c r="B3" s="778"/>
      <c r="C3" s="778"/>
      <c r="D3" s="778"/>
      <c r="E3" s="778"/>
      <c r="F3" s="778"/>
      <c r="G3" s="598"/>
      <c r="H3" s="598"/>
      <c r="I3" s="598"/>
    </row>
    <row r="4" spans="1:10" ht="12.75" customHeight="1" x14ac:dyDescent="0.2">
      <c r="A4" s="763" t="s">
        <v>716</v>
      </c>
      <c r="B4" s="778"/>
      <c r="C4" s="778"/>
      <c r="D4" s="778"/>
      <c r="E4" s="778"/>
      <c r="F4" s="778"/>
      <c r="G4" s="598"/>
      <c r="H4" s="598"/>
      <c r="I4" s="598"/>
    </row>
    <row r="5" spans="1:10" ht="12.75" customHeight="1" x14ac:dyDescent="0.2">
      <c r="A5" s="763" t="s">
        <v>717</v>
      </c>
      <c r="B5" s="598"/>
      <c r="C5" s="598"/>
      <c r="D5" s="598"/>
      <c r="E5" s="598"/>
      <c r="F5" s="598"/>
      <c r="G5" s="598"/>
      <c r="H5" s="598"/>
      <c r="I5" s="598"/>
    </row>
    <row r="6" spans="1:10" x14ac:dyDescent="0.2">
      <c r="A6" s="763" t="str">
        <f>"Voor de begroting "  &amp;'4.Informatie'!$C$8&amp; " wordt u verzocht de kolommen Rekening "  &amp;'4.Informatie'!$C$8-2&amp; ", Begroting "  &amp;'4.Informatie'!$C$8-1&amp; ", Begroting "  &amp;'4.Informatie'!$C$8&amp; ", Meerjarenraming "  &amp;'4.Informatie'!$C$8+1&amp; ", Meerjarenraming "  &amp;'4.Informatie'!$C$8+2&amp; " en Meerjarenraming "  &amp;'4.Informatie'!$C$8+3&amp; " in te vullen."</f>
        <v>Voor de begroting 2025 wordt u verzocht de kolommen Rekening 2023, Begroting 2024, Begroting 2025, Meerjarenraming 2026, Meerjarenraming 2027 en Meerjarenraming 2028 in te vullen.</v>
      </c>
      <c r="B6" s="778"/>
      <c r="C6" s="778"/>
      <c r="D6" s="778"/>
      <c r="E6" s="778"/>
      <c r="F6" s="778"/>
      <c r="G6" s="771"/>
      <c r="H6" s="771"/>
      <c r="I6" s="771"/>
    </row>
    <row r="7" spans="1:10" x14ac:dyDescent="0.2">
      <c r="A7" s="763" t="str">
        <f>"Voor de jaarrekening "  &amp;'4.Informatie'!$C$8&amp; " wordt u verzocht de kolommen Rekening "  &amp;'4.Informatie'!$C$8-1&amp; ", Begroting "  &amp;'4.Informatie'!$C$8&amp; " en Rekening "  &amp;'4.Informatie'!$C$8&amp; " in te vullen. Hierbij zijn aan de hand van de waarden op tabblad 7.Balansstanden en"</f>
        <v>Voor de jaarrekening 2025 wordt u verzocht de kolommen Rekening 2024, Begroting 2025 en Rekening 2025 in te vullen. Hierbij zijn aan de hand van de waarden op tabblad 7.Balansstanden en</v>
      </c>
      <c r="B7" s="778"/>
      <c r="C7" s="778"/>
      <c r="D7" s="778"/>
      <c r="E7" s="778"/>
      <c r="F7" s="778"/>
      <c r="G7" s="771"/>
      <c r="H7" s="771"/>
      <c r="I7" s="771"/>
    </row>
    <row r="8" spans="1:10" x14ac:dyDescent="0.2">
      <c r="A8" s="763" t="str">
        <f>"tabblad 6.Verdelingsmatrix baten voor Rekening "  &amp;'4.Informatie'!$C$8&amp; " al enkele waarden ingevuld (netto schuldquote, netto schuldquote gecorrigeerd, solvabiliteitsratio en grondexploitatie)."</f>
        <v>tabblad 6.Verdelingsmatrix baten voor Rekening 2025 al enkele waarden ingevuld (netto schuldquote, netto schuldquote gecorrigeerd, solvabiliteitsratio en grondexploitatie).</v>
      </c>
      <c r="B8" s="771"/>
      <c r="C8" s="771"/>
      <c r="D8" s="771"/>
      <c r="E8" s="771"/>
      <c r="F8" s="771"/>
      <c r="G8" s="771"/>
      <c r="H8" s="771"/>
      <c r="I8" s="771"/>
    </row>
    <row r="9" spans="1:10" s="346" customFormat="1" ht="12.75" customHeight="1" x14ac:dyDescent="0.2">
      <c r="A9" s="763" t="s">
        <v>736</v>
      </c>
      <c r="B9" s="685"/>
      <c r="C9" s="603"/>
      <c r="D9" s="781" t="s">
        <v>737</v>
      </c>
      <c r="E9" s="782"/>
      <c r="F9" s="660"/>
      <c r="G9" s="778"/>
      <c r="H9" s="685"/>
      <c r="I9" s="603"/>
    </row>
    <row r="10" spans="1:10" x14ac:dyDescent="0.2">
      <c r="A10" s="766" t="s">
        <v>718</v>
      </c>
      <c r="B10" s="767"/>
      <c r="C10" s="767"/>
      <c r="D10" s="767"/>
      <c r="E10" s="767"/>
      <c r="F10" s="767"/>
      <c r="G10" s="767"/>
      <c r="H10" s="767"/>
      <c r="I10" s="767"/>
    </row>
    <row r="11" spans="1:10" x14ac:dyDescent="0.2">
      <c r="A11" s="779" t="s">
        <v>1087</v>
      </c>
      <c r="B11" s="780"/>
      <c r="C11" s="780"/>
      <c r="D11" s="780"/>
      <c r="E11" s="780"/>
      <c r="F11" s="780"/>
      <c r="G11" s="587"/>
      <c r="H11" s="587"/>
      <c r="I11" s="587"/>
    </row>
    <row r="12" spans="1:10" x14ac:dyDescent="0.2">
      <c r="A12" s="758"/>
      <c r="B12" s="759"/>
      <c r="C12" s="759"/>
      <c r="D12" s="759"/>
      <c r="E12" s="759"/>
      <c r="F12" s="759"/>
    </row>
    <row r="13" spans="1:10" x14ac:dyDescent="0.2">
      <c r="A13" s="772" t="str">
        <f>IF('4.Informatie'!C10="","Begroting " &amp;'4.Informatie'!C8&amp; " / Jaarrekening "&amp;'4.Informatie'!C8,IF('4.Informatie'!C10=0,"Begroting " &amp;'4.Informatie'!C8,IF('4.Informatie'!C10=5,"Jaarrekening "&amp;'4.Informatie'!C8,"")))</f>
        <v>Begroting 2025 / Jaarrekening 2025</v>
      </c>
      <c r="B13" s="774" t="s">
        <v>683</v>
      </c>
      <c r="C13" s="775"/>
      <c r="D13" s="775"/>
      <c r="E13" s="775"/>
      <c r="F13" s="775"/>
      <c r="G13" s="776"/>
      <c r="H13" s="776"/>
      <c r="I13" s="777"/>
    </row>
    <row r="14" spans="1:10" ht="25.5" x14ac:dyDescent="0.2">
      <c r="A14" s="773"/>
      <c r="B14" s="306" t="str">
        <f>"Rekening " &amp;'4.Informatie'!C8 - 2</f>
        <v>Rekening 2023</v>
      </c>
      <c r="C14" s="307" t="str">
        <f>"Begroting " &amp;'4.Informatie'!C8-1</f>
        <v>Begroting 2024</v>
      </c>
      <c r="D14" s="306" t="str">
        <f>"Rekening " &amp;'4.Informatie'!C8-1</f>
        <v>Rekening 2024</v>
      </c>
      <c r="E14" s="308" t="str">
        <f>"Begroting " &amp;'4.Informatie'!C8</f>
        <v>Begroting 2025</v>
      </c>
      <c r="F14" s="307" t="str">
        <f>"Rekening " &amp;'4.Informatie'!C8</f>
        <v>Rekening 2025</v>
      </c>
      <c r="G14" s="305" t="str">
        <f>"Meerjarenraming " &amp;'4.Informatie'!C8+1</f>
        <v>Meerjarenraming 2026</v>
      </c>
      <c r="H14" s="305" t="str">
        <f>"Meerjarenraming " &amp;'4.Informatie'!C8+2</f>
        <v>Meerjarenraming 2027</v>
      </c>
      <c r="I14" s="305" t="str">
        <f>"Meerjarenraming " &amp;'4.Informatie'!C8+3</f>
        <v>Meerjarenraming 2028</v>
      </c>
    </row>
    <row r="15" spans="1:10" s="283" customFormat="1" ht="15" x14ac:dyDescent="0.2">
      <c r="A15" s="318" t="s">
        <v>684</v>
      </c>
      <c r="B15" s="319"/>
      <c r="C15" s="319"/>
      <c r="D15" s="319"/>
      <c r="E15" s="319"/>
      <c r="F15" s="319" t="str">
        <f>IF('4.Informatie'!C10=5,IFERROR((SUM('7.Balansstanden'!H71:H83)+SUM('7.Balansstanden'!H86:H91)+SUM('7.Balansstanden'!H93:H95)-SUM('7.Balansstanden'!H29:H31)-SUM('7.Balansstanden'!H39:H51)-'7.Balansstanden'!H53-SUM('7.Balansstanden'!H55:H57))/('6.Verdelingsmatrix baten'!AP100-'6.Verdelingsmatrix baten'!AK100),""),"")</f>
        <v/>
      </c>
      <c r="G15" s="319"/>
      <c r="H15" s="319"/>
      <c r="I15" s="319"/>
      <c r="J15" s="320"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21" t="s">
        <v>685</v>
      </c>
      <c r="B16" s="319"/>
      <c r="C16" s="319"/>
      <c r="D16" s="319"/>
      <c r="E16" s="319"/>
      <c r="F16" s="319" t="str">
        <f>IF('4.Informatie'!C10=5,IFERROR((SUM('7.Balansstanden'!H71:H83)+SUM('7.Balansstanden'!H86:H91)+SUM('7.Balansstanden'!H93:H95)-SUM('7.Balansstanden'!H22:H31)-SUM('7.Balansstanden'!H39:H51)-'7.Balansstanden'!H53-SUM('7.Balansstanden'!H55:H57))/('6.Verdelingsmatrix baten'!AP100-'6.Verdelingsmatrix baten'!AK100),""),"")</f>
        <v/>
      </c>
      <c r="G16" s="319"/>
      <c r="H16" s="319"/>
      <c r="I16" s="319"/>
      <c r="J16" s="320"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283" customFormat="1" ht="15" x14ac:dyDescent="0.2">
      <c r="A17" s="318" t="s">
        <v>713</v>
      </c>
      <c r="B17" s="319"/>
      <c r="C17" s="319"/>
      <c r="D17" s="319"/>
      <c r="E17" s="319"/>
      <c r="F17" s="319" t="str">
        <f>IF('4.Informatie'!C10=5,IFERROR(('7.Balansstanden'!H65+'7.Balansstanden'!H66+'7.Balansstanden'!H67)/'7.Balansstanden'!H102,""),"")</f>
        <v/>
      </c>
      <c r="G17" s="319"/>
      <c r="H17" s="319"/>
      <c r="I17" s="319"/>
      <c r="J17" s="320"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18" t="s">
        <v>686</v>
      </c>
      <c r="B18" s="319"/>
      <c r="C18" s="319"/>
      <c r="D18" s="319"/>
      <c r="E18" s="319"/>
      <c r="F18" s="319"/>
      <c r="G18" s="319"/>
      <c r="H18" s="319"/>
      <c r="I18" s="319"/>
      <c r="J18" s="320" t="str">
        <f>IF(OR(ABS(B18)&gt;5,ABS(C18)&gt;5,ABS(D18)&gt;5,ABS(E18)&gt;5,ABS(G18)&gt;5,ABS(H18)&gt;5,ABS(I18)&gt;5),"Heeft u de waarden als perunage ingevuld?","Waarden als perunage (= percentage gedeeld door 100) invullen; bv. 53% = 0,53")</f>
        <v>Waarden als perunage (= percentage gedeeld door 100) invullen; bv. 53% = 0,53</v>
      </c>
    </row>
    <row r="19" spans="1:10" s="283" customFormat="1" ht="15" x14ac:dyDescent="0.2">
      <c r="A19" s="322" t="s">
        <v>687</v>
      </c>
      <c r="B19" s="319"/>
      <c r="C19" s="319"/>
      <c r="D19" s="319"/>
      <c r="E19" s="319"/>
      <c r="F19" s="319" t="str">
        <f>IF('4.Informatie'!C10=5,IFERROR('7.Balansstanden'!H35/('6.Verdelingsmatrix baten'!AP100-'6.Verdelingsmatrix baten'!AK100),""),"")</f>
        <v/>
      </c>
      <c r="G19" s="319"/>
      <c r="H19" s="319"/>
      <c r="I19" s="319"/>
      <c r="J19" s="320"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23" t="s">
        <v>688</v>
      </c>
      <c r="B20" s="319"/>
      <c r="C20" s="319"/>
      <c r="D20" s="319"/>
      <c r="E20" s="319"/>
      <c r="F20" s="319"/>
      <c r="G20" s="319"/>
      <c r="H20" s="319"/>
      <c r="I20" s="319"/>
      <c r="J20" s="320"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
    <cfRule type="cellIs" dxfId="42" priority="67" operator="equal">
      <formula>"Heeft u de waarden als perunage ingevuld?"</formula>
    </cfRule>
    <cfRule type="cellIs" dxfId="41" priority="68" operator="equal">
      <formula>"Waarden als perunage (= percentage gedeeld door 100) invullen; bv. 53% = 0,53"</formula>
    </cfRule>
  </conditionalFormatting>
  <conditionalFormatting sqref="J16">
    <cfRule type="cellIs" dxfId="40" priority="57" operator="equal">
      <formula>"Heeft u de waarden als perunage ingevuld?"</formula>
    </cfRule>
    <cfRule type="cellIs" dxfId="39" priority="58" operator="equal">
      <formula>"Waarden als perunage (= percentage gedeeld door 100) invullen; bv. 53% = 0,53"</formula>
    </cfRule>
  </conditionalFormatting>
  <conditionalFormatting sqref="J17">
    <cfRule type="cellIs" dxfId="38" priority="55" operator="equal">
      <formula>"Heeft u de waarden als perunage ingevuld?"</formula>
    </cfRule>
    <cfRule type="cellIs" dxfId="37" priority="56" operator="equal">
      <formula>"Waarden als perunage (= percentage gedeeld door 100) invullen; bv. 53% = 0,53"</formula>
    </cfRule>
  </conditionalFormatting>
  <conditionalFormatting sqref="J18:J19">
    <cfRule type="cellIs" dxfId="36" priority="53" operator="equal">
      <formula>"Heeft u de waarden als perunage ingevuld?"</formula>
    </cfRule>
    <cfRule type="cellIs" dxfId="35" priority="54" operator="equal">
      <formula>"Waarden als perunage (= percentage gedeeld door 100) invullen; bv. 53% = 0,53"</formula>
    </cfRule>
  </conditionalFormatting>
  <conditionalFormatting sqref="J20">
    <cfRule type="cellIs" dxfId="34" priority="51" operator="equal">
      <formula>"Heeft u de waarden als perunage ingevuld?"</formula>
    </cfRule>
    <cfRule type="cellIs" dxfId="33" priority="52" operator="equal">
      <formula>"Waarden als perunage (= percentage gedeeld door 100) invullen; bv. 53% = 0,53"</formula>
    </cfRule>
  </conditionalFormatting>
  <hyperlinks>
    <hyperlink ref="D9"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69" formatCode="0.0000"/>
            </x14:dxf>
          </x14:cfRule>
          <xm:sqref>E15:E20 B15:C20 G15:I20</xm:sqref>
        </x14:conditionalFormatting>
        <x14:conditionalFormatting xmlns:xm="http://schemas.microsoft.com/office/excel/2006/main">
          <x14:cfRule type="expression" priority="71" id="{9D1284E7-086A-4320-84FF-E369A9BE3C17}">
            <xm:f>'4.Informatie'!$C$10=0</xm:f>
            <x14:dxf>
              <font>
                <b/>
                <i val="0"/>
              </font>
              <numFmt numFmtId="169" formatCode="0.0000"/>
              <fill>
                <patternFill>
                  <bgColor theme="1" tint="0.24994659260841701"/>
                </patternFill>
              </fill>
            </x14:dxf>
          </x14:cfRule>
          <xm:sqref>D15:D20</xm:sqref>
        </x14:conditionalFormatting>
        <x14:conditionalFormatting xmlns:xm="http://schemas.microsoft.com/office/excel/2006/main">
          <x14:cfRule type="expression" priority="69" stopIfTrue="1" id="{09F11ECB-3827-4B6A-99E8-3EEC485B523C}">
            <xm:f>'4.Informatie'!$C$10=""</xm:f>
            <x14:dxf>
              <font>
                <b/>
                <i val="0"/>
              </font>
              <numFmt numFmtId="169" formatCode="0.0000"/>
            </x14:dxf>
          </x14:cfRule>
          <x14:cfRule type="expression" priority="72" id="{682BD91B-E227-4EA8-8DFD-13E8ABC35455}">
            <xm:f>'4.Informatie'!$C$10=4</xm:f>
            <x14:dxf>
              <fill>
                <patternFill>
                  <bgColor theme="1" tint="0.24994659260841701"/>
                </patternFill>
              </fill>
            </x14:dxf>
          </x14:cfRule>
          <x14:cfRule type="expression" priority="73" id="{83DDFE2F-C6AA-4CCF-9505-181D0C03C7CF}">
            <xm:f>'4.Informatie'!$C$10=3</xm:f>
            <x14:dxf>
              <fill>
                <patternFill>
                  <bgColor theme="1" tint="0.24994659260841701"/>
                </patternFill>
              </fill>
            </x14:dxf>
          </x14:cfRule>
          <x14:cfRule type="expression" priority="74" id="{08847ECF-CBEA-48AF-BD3D-7CCACD179C27}">
            <xm:f>'4.Informatie'!$C$10=2</xm:f>
            <x14:dxf>
              <fill>
                <patternFill>
                  <bgColor theme="1" tint="0.24994659260841701"/>
                </patternFill>
              </fill>
            </x14:dxf>
          </x14:cfRule>
          <x14:cfRule type="expression" priority="75" id="{9F2CC056-B57F-4789-8D6E-22F73F75307A}">
            <xm:f>'4.Informatie'!$C$10=1</xm:f>
            <x14:dxf>
              <fill>
                <patternFill>
                  <bgColor theme="1" tint="0.24994659260841701"/>
                </patternFill>
              </fill>
            </x14:dxf>
          </x14:cfRule>
          <xm:sqref>B15:E20 G15:I20</xm:sqref>
        </x14:conditionalFormatting>
        <x14:conditionalFormatting xmlns:xm="http://schemas.microsoft.com/office/excel/2006/main">
          <x14:cfRule type="expression" priority="80" id="{FFE5AAFF-0E88-47B1-823A-47A1C6ACE924}">
            <xm:f>'4.Informatie'!$C$10=5</xm:f>
            <x14:dxf>
              <font>
                <b/>
                <i val="0"/>
              </font>
              <numFmt numFmtId="170" formatCode="#,##0.0000"/>
              <fill>
                <patternFill patternType="none">
                  <bgColor auto="1"/>
                </patternFill>
              </fill>
            </x14:dxf>
          </x14:cfRule>
          <xm:sqref>D15:E20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2" id="{4D610019-BE61-409A-84F1-C676CCCA001E}">
            <xm:f>'4.Informatie'!$C$10=0</xm:f>
            <x14:dxf>
              <font>
                <b/>
                <i val="0"/>
              </font>
              <numFmt numFmtId="169" formatCode="0.0000"/>
              <fill>
                <patternFill>
                  <bgColor theme="1" tint="0.24994659260841701"/>
                </patternFill>
              </fill>
            </x14:dxf>
          </x14:cfRule>
          <xm:sqref>F15:F20</xm:sqref>
        </x14:conditionalFormatting>
        <x14:conditionalFormatting xmlns:xm="http://schemas.microsoft.com/office/excel/2006/main">
          <x14:cfRule type="expression" priority="1" stopIfTrue="1" id="{1410AC8C-8975-4F6B-A607-4860C7F59619}">
            <xm:f>'4.Informatie'!$C$10=""</xm:f>
            <x14:dxf>
              <font>
                <b/>
                <i val="0"/>
              </font>
              <numFmt numFmtId="169"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F15:F20</xm:sqref>
        </x14:conditionalFormatting>
        <x14:conditionalFormatting xmlns:xm="http://schemas.microsoft.com/office/excel/2006/main">
          <x14:cfRule type="expression" priority="7" id="{3D10D659-F077-4E89-B7CC-985840B9972D}">
            <xm:f>'4.Informatie'!$C$10=5</xm:f>
            <x14:dxf>
              <font>
                <b/>
                <i val="0"/>
              </font>
              <numFmt numFmtId="170" formatCode="#,##0.0000"/>
              <fill>
                <patternFill patternType="none">
                  <bgColor auto="1"/>
                </patternFill>
              </fill>
            </x14:dxf>
          </x14:cfRule>
          <xm:sqref>F15:F20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J20"/>
  <sheetViews>
    <sheetView workbookViewId="0">
      <selection activeCell="A12" sqref="A12:I12"/>
    </sheetView>
  </sheetViews>
  <sheetFormatPr defaultColWidth="9.140625" defaultRowHeight="12.75" x14ac:dyDescent="0.2"/>
  <cols>
    <col min="1" max="1" width="56" style="315" customWidth="1"/>
    <col min="2" max="2" width="15.7109375" style="316" customWidth="1"/>
    <col min="3" max="9" width="15.7109375" style="315" customWidth="1"/>
    <col min="10" max="10" width="72.7109375" style="315" bestFit="1" customWidth="1"/>
    <col min="11" max="16384" width="9.140625" style="315"/>
  </cols>
  <sheetData>
    <row r="1" spans="1:10" s="282" customFormat="1" ht="15" x14ac:dyDescent="0.2">
      <c r="A1" s="752" t="s">
        <v>719</v>
      </c>
      <c r="B1" s="753"/>
      <c r="C1" s="753"/>
      <c r="D1" s="753"/>
      <c r="E1" s="753"/>
      <c r="F1" s="753"/>
      <c r="G1" s="603"/>
      <c r="H1" s="603"/>
      <c r="I1" s="603"/>
    </row>
    <row r="2" spans="1:10" ht="12.75" customHeight="1" x14ac:dyDescent="0.2">
      <c r="A2" s="769"/>
      <c r="B2" s="770"/>
      <c r="C2" s="770"/>
      <c r="D2" s="770"/>
      <c r="E2" s="770"/>
      <c r="F2" s="770"/>
      <c r="G2" s="770"/>
      <c r="H2" s="770"/>
      <c r="I2" s="770"/>
    </row>
    <row r="3" spans="1:10" ht="12.75" customHeight="1" x14ac:dyDescent="0.2">
      <c r="A3" s="763" t="s">
        <v>732</v>
      </c>
      <c r="B3" s="778"/>
      <c r="C3" s="778"/>
      <c r="D3" s="778"/>
      <c r="E3" s="778"/>
      <c r="F3" s="778"/>
      <c r="G3" s="598"/>
      <c r="H3" s="598"/>
      <c r="I3" s="598"/>
    </row>
    <row r="4" spans="1:10" ht="12.75" customHeight="1" x14ac:dyDescent="0.2">
      <c r="A4" s="763" t="s">
        <v>720</v>
      </c>
      <c r="B4" s="778"/>
      <c r="C4" s="778"/>
      <c r="D4" s="778"/>
      <c r="E4" s="778"/>
      <c r="F4" s="778"/>
      <c r="G4" s="598"/>
      <c r="H4" s="598"/>
      <c r="I4" s="598"/>
    </row>
    <row r="5" spans="1:10" ht="12.75" customHeight="1" x14ac:dyDescent="0.2">
      <c r="A5" s="763" t="s">
        <v>721</v>
      </c>
      <c r="B5" s="778"/>
      <c r="C5" s="778"/>
      <c r="D5" s="778"/>
      <c r="E5" s="778"/>
      <c r="F5" s="778"/>
      <c r="G5" s="598"/>
      <c r="H5" s="598"/>
      <c r="I5" s="598"/>
    </row>
    <row r="6" spans="1:10" ht="12.75" customHeight="1" x14ac:dyDescent="0.2">
      <c r="A6" s="763" t="s">
        <v>722</v>
      </c>
      <c r="B6" s="598"/>
      <c r="C6" s="598"/>
      <c r="D6" s="598"/>
      <c r="E6" s="598"/>
      <c r="F6" s="598"/>
      <c r="G6" s="598"/>
      <c r="H6" s="598"/>
      <c r="I6" s="598"/>
    </row>
    <row r="7" spans="1:10" x14ac:dyDescent="0.2">
      <c r="A7" s="763" t="str">
        <f>"Voor de begroting "&amp;'4.Informatie'!$C$8&amp;" wordt u verzocht de kolommen Begroting "&amp;'4.Informatie'!$C$8&amp;" en Meerjarenraming "  &amp;'4.Informatie'!$C$8 + 1&amp; " in te vullen."</f>
        <v>Voor de begroting 2025 wordt u verzocht de kolommen Begroting 2025 en Meerjarenraming 2026 in te vullen.</v>
      </c>
      <c r="B7" s="778"/>
      <c r="C7" s="778"/>
      <c r="D7" s="778"/>
      <c r="E7" s="778"/>
      <c r="F7" s="778"/>
      <c r="G7" s="771"/>
      <c r="H7" s="771"/>
      <c r="I7" s="771"/>
    </row>
    <row r="8" spans="1:10" x14ac:dyDescent="0.2">
      <c r="A8" s="763" t="str">
        <f>"Voor de jaarrekening "  &amp;'4.Informatie'!$C$8&amp; " wordt u verzocht alleen de kolom Rekening "  &amp;'4.Informatie'!$C$8&amp; " in te vullen."</f>
        <v>Voor de jaarrekening 2025 wordt u verzocht alleen de kolom Rekening 2025 in te vullen.</v>
      </c>
      <c r="B8" s="778"/>
      <c r="C8" s="778"/>
      <c r="D8" s="778"/>
      <c r="E8" s="778"/>
      <c r="F8" s="778"/>
      <c r="G8" s="771"/>
      <c r="H8" s="771"/>
      <c r="I8" s="771"/>
    </row>
    <row r="9" spans="1:10" x14ac:dyDescent="0.2">
      <c r="A9" s="763" t="s">
        <v>723</v>
      </c>
      <c r="B9" s="685"/>
      <c r="C9" s="781" t="s">
        <v>724</v>
      </c>
      <c r="D9" s="598"/>
      <c r="E9" s="598"/>
      <c r="F9" s="598"/>
      <c r="G9" s="598"/>
      <c r="H9" s="598"/>
      <c r="I9" s="598"/>
    </row>
    <row r="10" spans="1:10" s="346" customFormat="1" x14ac:dyDescent="0.2">
      <c r="A10" s="347" t="s">
        <v>738</v>
      </c>
      <c r="B10" s="348"/>
      <c r="C10" s="349" t="s">
        <v>735</v>
      </c>
      <c r="D10" s="348"/>
      <c r="E10" s="348"/>
      <c r="F10" s="348"/>
      <c r="G10" s="348"/>
      <c r="H10" s="348"/>
      <c r="I10" s="348"/>
    </row>
    <row r="11" spans="1:10" x14ac:dyDescent="0.2">
      <c r="A11" s="766" t="s">
        <v>718</v>
      </c>
      <c r="B11" s="767"/>
      <c r="C11" s="767"/>
      <c r="D11" s="767"/>
      <c r="E11" s="767"/>
      <c r="F11" s="767"/>
      <c r="G11" s="767"/>
      <c r="H11" s="767"/>
      <c r="I11" s="767"/>
    </row>
    <row r="12" spans="1:10" x14ac:dyDescent="0.2">
      <c r="A12" s="779" t="s">
        <v>1088</v>
      </c>
      <c r="B12" s="780"/>
      <c r="C12" s="780"/>
      <c r="D12" s="780"/>
      <c r="E12" s="780"/>
      <c r="F12" s="780"/>
      <c r="G12" s="587"/>
      <c r="H12" s="587"/>
      <c r="I12" s="587"/>
    </row>
    <row r="13" spans="1:10" x14ac:dyDescent="0.2">
      <c r="A13" s="758"/>
      <c r="B13" s="759"/>
      <c r="C13" s="759"/>
      <c r="D13" s="759"/>
      <c r="E13" s="759"/>
      <c r="F13" s="759"/>
    </row>
    <row r="14" spans="1:10" ht="25.5" customHeight="1" x14ac:dyDescent="0.2">
      <c r="A14" s="772" t="str">
        <f>IF('4.Informatie'!C11="","Begroting " &amp;'4.Informatie'!C8&amp; " / Jaarrekening "&amp;'4.Informatie'!C8,IF('4.Informatie'!C11=0,"Begroting " &amp;'4.Informatie'!C8,IF('4.Informatie'!C11=5,"Jaarrekening "&amp;'4.Informatie'!C8,"")))</f>
        <v>Begroting 2025 / Jaarrekening 2025</v>
      </c>
      <c r="B14" s="774" t="s">
        <v>725</v>
      </c>
      <c r="C14" s="775"/>
      <c r="D14" s="775"/>
      <c r="E14" s="775"/>
      <c r="F14" s="775"/>
      <c r="G14" s="776"/>
      <c r="H14" s="776"/>
      <c r="I14" s="777"/>
    </row>
    <row r="15" spans="1:10" ht="25.5" x14ac:dyDescent="0.2">
      <c r="A15" s="773"/>
      <c r="B15" s="306" t="str">
        <f>"Rekening " &amp;'4.Informatie'!C8 - 2</f>
        <v>Rekening 2023</v>
      </c>
      <c r="C15" s="307" t="str">
        <f>"Begroting " &amp;'4.Informatie'!C8-1</f>
        <v>Begroting 2024</v>
      </c>
      <c r="D15" s="306" t="str">
        <f>"Rekening " &amp;'4.Informatie'!C8 - 1</f>
        <v>Rekening 2024</v>
      </c>
      <c r="E15" s="307" t="str">
        <f>"Begroting " &amp;'4.Informatie'!C8</f>
        <v>Begroting 2025</v>
      </c>
      <c r="F15" s="306" t="str">
        <f>"Rekening " &amp;'4.Informatie'!C8</f>
        <v>Rekening 2025</v>
      </c>
      <c r="G15" s="305" t="str">
        <f>"Meerjarenraming " &amp;'4.Informatie'!C8+1</f>
        <v>Meerjarenraming 2026</v>
      </c>
      <c r="H15" s="305" t="str">
        <f>"Meerjarenraming " &amp;'4.Informatie'!C8 +2</f>
        <v>Meerjarenraming 2027</v>
      </c>
      <c r="I15" s="305" t="str">
        <f>"Meerjarenraming " &amp;'4.Informatie'!C8 +3</f>
        <v>Meerjarenraming 2028</v>
      </c>
    </row>
    <row r="16" spans="1:10" s="283" customFormat="1" ht="15" x14ac:dyDescent="0.2">
      <c r="A16" s="318" t="s">
        <v>726</v>
      </c>
      <c r="B16" s="324"/>
      <c r="C16" s="324"/>
      <c r="D16" s="324"/>
      <c r="E16" s="319"/>
      <c r="F16" s="319"/>
      <c r="G16" s="319"/>
      <c r="H16" s="324"/>
      <c r="I16" s="324"/>
      <c r="J16" s="320"/>
    </row>
    <row r="17" spans="1:10" ht="15" x14ac:dyDescent="0.2">
      <c r="A17" s="321" t="s">
        <v>727</v>
      </c>
      <c r="B17" s="324"/>
      <c r="C17" s="324"/>
      <c r="D17" s="324"/>
      <c r="E17" s="319"/>
      <c r="F17" s="319"/>
      <c r="G17" s="319"/>
      <c r="H17" s="324"/>
      <c r="I17" s="324"/>
      <c r="J17" s="320"/>
    </row>
    <row r="18" spans="1:10" s="283" customFormat="1" ht="15" x14ac:dyDescent="0.2">
      <c r="A18" s="318" t="s">
        <v>728</v>
      </c>
      <c r="B18" s="324"/>
      <c r="C18" s="324"/>
      <c r="D18" s="324"/>
      <c r="E18" s="319"/>
      <c r="F18" s="319"/>
      <c r="G18" s="319"/>
      <c r="H18" s="324"/>
      <c r="I18" s="324"/>
      <c r="J18" s="320"/>
    </row>
    <row r="19" spans="1:10" ht="25.5" x14ac:dyDescent="0.2">
      <c r="A19" s="325" t="s">
        <v>729</v>
      </c>
      <c r="B19" s="324"/>
      <c r="C19" s="324"/>
      <c r="D19" s="324"/>
      <c r="E19" s="319"/>
      <c r="F19" s="319"/>
      <c r="G19" s="319"/>
      <c r="H19" s="324"/>
      <c r="I19" s="324"/>
      <c r="J19" s="320" t="str">
        <f>IF(OR(ABS(B19)&gt;5,ABS(C19)&gt;5,ABS(D19)&gt;5,ABS(E19)&gt;5,ABS(F19)&gt;5,ABS(G19)&gt;5,ABS(H19)&gt;5,ABS(I19)&gt;5),"Heeft u de waarden als perunage ingevuld?","Waarden als perunage (= percentage gedeeld door 100) invullen; bv. 11% = 0,11")</f>
        <v>Waarden als perunage (= percentage gedeeld door 100) invullen; bv. 11% = 0,11</v>
      </c>
    </row>
    <row r="20" spans="1:10" s="283" customFormat="1" ht="15" x14ac:dyDescent="0.2">
      <c r="A20" s="322" t="s">
        <v>730</v>
      </c>
      <c r="B20" s="324"/>
      <c r="C20" s="324"/>
      <c r="D20" s="324"/>
      <c r="E20" s="319"/>
      <c r="F20" s="319"/>
      <c r="G20" s="319"/>
      <c r="H20" s="324"/>
      <c r="I20" s="324"/>
      <c r="J20" s="320" t="str">
        <f>IF(OR(ABS(B20)&gt;5,ABS(C20)&gt;5,ABS(D20)&gt;5,ABS(E20)&gt;5,ABS(F20)&gt;5,ABS(G20)&gt;5,ABS(H20)&gt;5,ABS(I20)&gt;5),"Heeft u de waarden als perunage ingevuld?","Waarden als perunage (= percentage gedeeld door 100) invullen; bv. 11% = 0,11")</f>
        <v>Waarden als perunage (= percentage gedeeld door 100) invullen; bv. 11% = 0,11</v>
      </c>
    </row>
  </sheetData>
  <mergeCells count="15">
    <mergeCell ref="A6:I6"/>
    <mergeCell ref="A1:I1"/>
    <mergeCell ref="A2:I2"/>
    <mergeCell ref="A3:I3"/>
    <mergeCell ref="A4:I4"/>
    <mergeCell ref="A5:I5"/>
    <mergeCell ref="A13:F13"/>
    <mergeCell ref="A14:A15"/>
    <mergeCell ref="B14:I14"/>
    <mergeCell ref="A7:I7"/>
    <mergeCell ref="A8:I8"/>
    <mergeCell ref="A9:B9"/>
    <mergeCell ref="C9:I9"/>
    <mergeCell ref="A11:I11"/>
    <mergeCell ref="A12:I12"/>
  </mergeCells>
  <conditionalFormatting sqref="J16">
    <cfRule type="cellIs" dxfId="16" priority="20" operator="equal">
      <formula>"Heeft u de waarden als perunage ingevuld?"</formula>
    </cfRule>
    <cfRule type="cellIs" dxfId="15" priority="21" operator="equal">
      <formula>"Waarden als perunage"</formula>
    </cfRule>
  </conditionalFormatting>
  <conditionalFormatting sqref="J17:J18">
    <cfRule type="cellIs" dxfId="14" priority="18" operator="equal">
      <formula>"Heeft u de waarden als perunage ingevuld?"</formula>
    </cfRule>
    <cfRule type="cellIs" dxfId="13" priority="19" operator="equal">
      <formula>"Waarden als perunage"</formula>
    </cfRule>
  </conditionalFormatting>
  <conditionalFormatting sqref="J19">
    <cfRule type="cellIs" dxfId="12" priority="5" operator="equal">
      <formula>"Heeft u de waarden als perunage ingevuld?"</formula>
    </cfRule>
    <cfRule type="cellIs" dxfId="11" priority="6" operator="equal">
      <formula>"Waarden als perunage (= percentage gedeeld door 100) invullen; bv. 11% = 0,11"</formula>
    </cfRule>
  </conditionalFormatting>
  <conditionalFormatting sqref="J20">
    <cfRule type="cellIs" dxfId="10" priority="1" operator="equal">
      <formula>"Heeft u de waarden als perunage ingevuld?"</formula>
    </cfRule>
    <cfRule type="cellIs" dxfId="9" priority="2" operator="equal">
      <formula>"Waarden als perunage (= percentage gedeeld door 100) invullen; bv. 11% = 0,11"</formula>
    </cfRule>
  </conditionalFormatting>
  <hyperlinks>
    <hyperlink ref="C9" r:id="rId1"/>
    <hyperlink ref="C10" r:id="rId2"/>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7" id="{3EC00254-21A5-4F1E-AEEF-A0D76E9EA366}">
            <xm:f>'4.Informatie'!$C$10=""</xm:f>
            <x14:dxf>
              <fill>
                <patternFill patternType="none">
                  <bgColor auto="1"/>
                </patternFill>
              </fill>
            </x14:dxf>
          </x14:cfRule>
          <x14:cfRule type="expression" priority="11" id="{CB89A770-8006-45AC-88BA-0F62918F5D6F}">
            <xm:f>'4.Informatie'!$C$10=4</xm:f>
            <x14:dxf>
              <fill>
                <patternFill>
                  <bgColor theme="1" tint="0.24994659260841701"/>
                </patternFill>
              </fill>
            </x14:dxf>
          </x14:cfRule>
          <x14:cfRule type="expression" priority="12" id="{159BA466-FD95-4027-84DA-731A9A12F81E}">
            <xm:f>'4.Informatie'!$C$10=3</xm:f>
            <x14:dxf>
              <fill>
                <patternFill>
                  <bgColor theme="1" tint="0.24994659260841701"/>
                </patternFill>
              </fill>
            </x14:dxf>
          </x14:cfRule>
          <x14:cfRule type="expression" priority="13" id="{E1B0BDF0-04B8-4DAE-92F7-A3C4ACD16894}">
            <xm:f>'4.Informatie'!$C$10=2</xm:f>
            <x14:dxf>
              <fill>
                <patternFill>
                  <bgColor theme="1" tint="0.24994659260841701"/>
                </patternFill>
              </fill>
            </x14:dxf>
          </x14:cfRule>
          <x14:cfRule type="expression" priority="14" id="{E07E9D24-4ED7-4325-9AA4-1DA7EF643F86}">
            <xm:f>'4.Informatie'!$C$10=1</xm:f>
            <x14:dxf>
              <fill>
                <patternFill>
                  <bgColor theme="1" tint="0.24994659260841701"/>
                </patternFill>
              </fill>
            </x14:dxf>
          </x14:cfRule>
          <xm:sqref>E16:G20</xm:sqref>
        </x14:conditionalFormatting>
        <x14:conditionalFormatting xmlns:xm="http://schemas.microsoft.com/office/excel/2006/main">
          <x14:cfRule type="expression" priority="8" id="{3DBDB7A7-D12C-4CA1-ACFC-7CB924733095}">
            <xm:f>'4.Informatie'!$C$10=5</xm:f>
            <x14:dxf>
              <fill>
                <patternFill>
                  <bgColor theme="1" tint="0.24994659260841701"/>
                </patternFill>
              </fill>
            </x14:dxf>
          </x14:cfRule>
          <x14:cfRule type="expression" priority="15" id="{697B792E-29FC-4DD7-A711-F4C456BE0B40}">
            <xm:f>'4.Informatie'!$C$10=0</xm:f>
            <x14:dxf>
              <font>
                <b/>
                <i val="0"/>
              </font>
              <numFmt numFmtId="169" formatCode="0.0000"/>
            </x14:dxf>
          </x14:cfRule>
          <xm:sqref>E16:E20 G16:G20</xm:sqref>
        </x14:conditionalFormatting>
        <x14:conditionalFormatting xmlns:xm="http://schemas.microsoft.com/office/excel/2006/main">
          <x14:cfRule type="expression" priority="9" id="{BE430CFA-CEE4-4018-9075-052C5260ACC7}">
            <xm:f>'4.Informatie'!$C$10=0</xm:f>
            <x14:dxf>
              <fill>
                <patternFill>
                  <bgColor theme="1" tint="0.24994659260841701"/>
                </patternFill>
              </fill>
            </x14:dxf>
          </x14:cfRule>
          <x14:cfRule type="expression" priority="10" id="{9D4932BF-470A-495F-9E7F-2447C67C43CA}">
            <xm:f>'4.Informatie'!$C$10=5</xm:f>
            <x14:dxf>
              <font>
                <b/>
                <i val="0"/>
              </font>
              <numFmt numFmtId="169" formatCode="0.0000"/>
            </x14:dxf>
          </x14:cfRule>
          <xm:sqref>F16:F20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70"/>
  <sheetViews>
    <sheetView showGridLines="0" zoomScaleNormal="100" workbookViewId="0">
      <selection activeCell="A15" sqref="A15:B15"/>
    </sheetView>
  </sheetViews>
  <sheetFormatPr defaultColWidth="9.140625" defaultRowHeight="12.75" x14ac:dyDescent="0.2"/>
  <cols>
    <col min="1" max="1" width="5.28515625" style="3" customWidth="1"/>
    <col min="2" max="2" width="90.140625" style="14" customWidth="1"/>
    <col min="3" max="16384" width="9.140625" style="14"/>
  </cols>
  <sheetData>
    <row r="1" spans="1:256" ht="15" customHeight="1" x14ac:dyDescent="0.2">
      <c r="A1" s="574" t="s">
        <v>156</v>
      </c>
      <c r="B1" s="575"/>
    </row>
    <row r="2" spans="1:256" ht="7.5" customHeight="1" x14ac:dyDescent="0.2">
      <c r="A2" s="581"/>
      <c r="B2" s="575"/>
    </row>
    <row r="3" spans="1:256" ht="25.5" customHeight="1" x14ac:dyDescent="0.2">
      <c r="A3" s="582" t="s">
        <v>614</v>
      </c>
      <c r="B3" s="563"/>
    </row>
    <row r="4" spans="1:256" ht="12.75" customHeight="1" x14ac:dyDescent="0.2">
      <c r="A4" s="567" t="s">
        <v>469</v>
      </c>
      <c r="B4" s="568"/>
      <c r="C4" s="171"/>
    </row>
    <row r="5" spans="1:256" ht="12.75" customHeight="1" x14ac:dyDescent="0.2">
      <c r="A5" s="567" t="s">
        <v>471</v>
      </c>
      <c r="B5" s="568"/>
      <c r="C5" s="171"/>
    </row>
    <row r="6" spans="1:256" x14ac:dyDescent="0.2">
      <c r="A6" s="567" t="s">
        <v>470</v>
      </c>
      <c r="B6" s="568"/>
    </row>
    <row r="7" spans="1:256" ht="7.5" customHeight="1" x14ac:dyDescent="0.2">
      <c r="A7" s="567"/>
      <c r="B7" s="568"/>
    </row>
    <row r="8" spans="1:256" ht="25.5" customHeight="1" x14ac:dyDescent="0.2">
      <c r="A8" s="567" t="s">
        <v>472</v>
      </c>
      <c r="B8" s="568"/>
    </row>
    <row r="9" spans="1:256" ht="7.5" customHeight="1" x14ac:dyDescent="0.2">
      <c r="A9" s="567"/>
      <c r="B9" s="568"/>
      <c r="C9" s="567"/>
      <c r="D9" s="568"/>
      <c r="E9" s="567"/>
      <c r="F9" s="568"/>
      <c r="G9" s="567"/>
      <c r="H9" s="568"/>
      <c r="I9" s="567"/>
      <c r="J9" s="568"/>
      <c r="K9" s="567"/>
      <c r="L9" s="568"/>
      <c r="M9" s="567"/>
      <c r="N9" s="568"/>
      <c r="O9" s="567"/>
      <c r="P9" s="568"/>
      <c r="Q9" s="567"/>
      <c r="R9" s="568"/>
      <c r="S9" s="567"/>
      <c r="T9" s="568"/>
      <c r="U9" s="567"/>
      <c r="V9" s="568"/>
      <c r="W9" s="567"/>
      <c r="X9" s="568"/>
      <c r="Y9" s="567"/>
      <c r="Z9" s="568"/>
      <c r="AA9" s="567"/>
      <c r="AB9" s="568"/>
      <c r="AC9" s="567"/>
      <c r="AD9" s="568"/>
      <c r="AE9" s="567"/>
      <c r="AF9" s="568"/>
      <c r="AG9" s="567"/>
      <c r="AH9" s="568"/>
      <c r="AI9" s="567"/>
      <c r="AJ9" s="568"/>
      <c r="AK9" s="567"/>
      <c r="AL9" s="568"/>
      <c r="AM9" s="567"/>
      <c r="AN9" s="568"/>
      <c r="AO9" s="567"/>
      <c r="AP9" s="568"/>
      <c r="AQ9" s="567"/>
      <c r="AR9" s="568"/>
      <c r="AS9" s="567"/>
      <c r="AT9" s="568"/>
      <c r="AU9" s="567"/>
      <c r="AV9" s="568"/>
      <c r="AW9" s="567"/>
      <c r="AX9" s="568"/>
      <c r="AY9" s="567"/>
      <c r="AZ9" s="568"/>
      <c r="BA9" s="567"/>
      <c r="BB9" s="568"/>
      <c r="BC9" s="567"/>
      <c r="BD9" s="568"/>
      <c r="BE9" s="567"/>
      <c r="BF9" s="568"/>
      <c r="BG9" s="567"/>
      <c r="BH9" s="568"/>
      <c r="BI9" s="567"/>
      <c r="BJ9" s="568"/>
      <c r="BK9" s="567"/>
      <c r="BL9" s="568"/>
      <c r="BM9" s="567"/>
      <c r="BN9" s="568"/>
      <c r="BO9" s="567"/>
      <c r="BP9" s="568"/>
      <c r="BQ9" s="567"/>
      <c r="BR9" s="568"/>
      <c r="BS9" s="567"/>
      <c r="BT9" s="568"/>
      <c r="BU9" s="567"/>
      <c r="BV9" s="568"/>
      <c r="BW9" s="567"/>
      <c r="BX9" s="568"/>
      <c r="BY9" s="567"/>
      <c r="BZ9" s="568"/>
      <c r="CA9" s="567"/>
      <c r="CB9" s="568"/>
      <c r="CC9" s="567"/>
      <c r="CD9" s="568"/>
      <c r="CE9" s="567"/>
      <c r="CF9" s="568"/>
      <c r="CG9" s="567"/>
      <c r="CH9" s="568"/>
      <c r="CI9" s="567"/>
      <c r="CJ9" s="568"/>
      <c r="CK9" s="567"/>
      <c r="CL9" s="568"/>
      <c r="CM9" s="567"/>
      <c r="CN9" s="568"/>
      <c r="CO9" s="567"/>
      <c r="CP9" s="568"/>
      <c r="CQ9" s="567"/>
      <c r="CR9" s="568"/>
      <c r="CS9" s="567"/>
      <c r="CT9" s="568"/>
      <c r="CU9" s="567"/>
      <c r="CV9" s="568"/>
      <c r="CW9" s="567"/>
      <c r="CX9" s="568"/>
      <c r="CY9" s="567"/>
      <c r="CZ9" s="568"/>
      <c r="DA9" s="567"/>
      <c r="DB9" s="568"/>
      <c r="DC9" s="567"/>
      <c r="DD9" s="568"/>
      <c r="DE9" s="567"/>
      <c r="DF9" s="568"/>
      <c r="DG9" s="567"/>
      <c r="DH9" s="568"/>
      <c r="DI9" s="567"/>
      <c r="DJ9" s="568"/>
      <c r="DK9" s="567"/>
      <c r="DL9" s="568"/>
      <c r="DM9" s="567"/>
      <c r="DN9" s="568"/>
      <c r="DO9" s="567"/>
      <c r="DP9" s="568"/>
      <c r="DQ9" s="567"/>
      <c r="DR9" s="568"/>
      <c r="DS9" s="567"/>
      <c r="DT9" s="568"/>
      <c r="DU9" s="567"/>
      <c r="DV9" s="568"/>
      <c r="DW9" s="567"/>
      <c r="DX9" s="568"/>
      <c r="DY9" s="567"/>
      <c r="DZ9" s="568"/>
      <c r="EA9" s="567"/>
      <c r="EB9" s="568"/>
      <c r="EC9" s="567"/>
      <c r="ED9" s="568"/>
      <c r="EE9" s="567"/>
      <c r="EF9" s="568"/>
      <c r="EG9" s="567"/>
      <c r="EH9" s="568"/>
      <c r="EI9" s="567"/>
      <c r="EJ9" s="568"/>
      <c r="EK9" s="567"/>
      <c r="EL9" s="568"/>
      <c r="EM9" s="567"/>
      <c r="EN9" s="568"/>
      <c r="EO9" s="567"/>
      <c r="EP9" s="568"/>
      <c r="EQ9" s="567"/>
      <c r="ER9" s="568"/>
      <c r="ES9" s="567"/>
      <c r="ET9" s="568"/>
      <c r="EU9" s="567"/>
      <c r="EV9" s="568"/>
      <c r="EW9" s="567"/>
      <c r="EX9" s="568"/>
      <c r="EY9" s="567"/>
      <c r="EZ9" s="568"/>
      <c r="FA9" s="567"/>
      <c r="FB9" s="568"/>
      <c r="FC9" s="567"/>
      <c r="FD9" s="568"/>
      <c r="FE9" s="567"/>
      <c r="FF9" s="568"/>
      <c r="FG9" s="567"/>
      <c r="FH9" s="568"/>
      <c r="FI9" s="567"/>
      <c r="FJ9" s="568"/>
      <c r="FK9" s="567"/>
      <c r="FL9" s="568"/>
      <c r="FM9" s="567"/>
      <c r="FN9" s="568"/>
      <c r="FO9" s="567"/>
      <c r="FP9" s="568"/>
      <c r="FQ9" s="567"/>
      <c r="FR9" s="568"/>
      <c r="FS9" s="567"/>
      <c r="FT9" s="568"/>
      <c r="FU9" s="567"/>
      <c r="FV9" s="568"/>
      <c r="FW9" s="567"/>
      <c r="FX9" s="568"/>
      <c r="FY9" s="567"/>
      <c r="FZ9" s="568"/>
      <c r="GA9" s="567"/>
      <c r="GB9" s="568"/>
      <c r="GC9" s="567"/>
      <c r="GD9" s="568"/>
      <c r="GE9" s="567"/>
      <c r="GF9" s="568"/>
      <c r="GG9" s="567"/>
      <c r="GH9" s="568"/>
      <c r="GI9" s="567"/>
      <c r="GJ9" s="568"/>
      <c r="GK9" s="567"/>
      <c r="GL9" s="568"/>
      <c r="GM9" s="567"/>
      <c r="GN9" s="568"/>
      <c r="GO9" s="567"/>
      <c r="GP9" s="568"/>
      <c r="GQ9" s="567"/>
      <c r="GR9" s="568"/>
      <c r="GS9" s="567"/>
      <c r="GT9" s="568"/>
      <c r="GU9" s="567"/>
      <c r="GV9" s="568"/>
      <c r="GW9" s="567"/>
      <c r="GX9" s="568"/>
      <c r="GY9" s="567"/>
      <c r="GZ9" s="568"/>
      <c r="HA9" s="567"/>
      <c r="HB9" s="568"/>
      <c r="HC9" s="567"/>
      <c r="HD9" s="568"/>
      <c r="HE9" s="567"/>
      <c r="HF9" s="568"/>
      <c r="HG9" s="567"/>
      <c r="HH9" s="568"/>
      <c r="HI9" s="567"/>
      <c r="HJ9" s="568"/>
      <c r="HK9" s="567"/>
      <c r="HL9" s="568"/>
      <c r="HM9" s="567"/>
      <c r="HN9" s="568"/>
      <c r="HO9" s="567"/>
      <c r="HP9" s="568"/>
      <c r="HQ9" s="567"/>
      <c r="HR9" s="568"/>
      <c r="HS9" s="567"/>
      <c r="HT9" s="568"/>
      <c r="HU9" s="567"/>
      <c r="HV9" s="568"/>
      <c r="HW9" s="567"/>
      <c r="HX9" s="568"/>
      <c r="HY9" s="567"/>
      <c r="HZ9" s="568"/>
      <c r="IA9" s="567"/>
      <c r="IB9" s="568"/>
      <c r="IC9" s="567"/>
      <c r="ID9" s="568"/>
      <c r="IE9" s="567"/>
      <c r="IF9" s="568"/>
      <c r="IG9" s="567"/>
      <c r="IH9" s="568"/>
      <c r="II9" s="567"/>
      <c r="IJ9" s="568"/>
      <c r="IK9" s="567"/>
      <c r="IL9" s="568"/>
      <c r="IM9" s="567"/>
      <c r="IN9" s="568"/>
      <c r="IO9" s="567"/>
      <c r="IP9" s="568"/>
      <c r="IQ9" s="567"/>
      <c r="IR9" s="568"/>
      <c r="IS9" s="567"/>
      <c r="IT9" s="568"/>
      <c r="IU9" s="567"/>
      <c r="IV9" s="568"/>
    </row>
    <row r="10" spans="1:256" s="557" customFormat="1" ht="39.75" customHeight="1" x14ac:dyDescent="0.2">
      <c r="A10" s="567" t="s">
        <v>1137</v>
      </c>
      <c r="B10" s="568"/>
      <c r="C10" s="553"/>
      <c r="D10" s="554"/>
      <c r="E10" s="553"/>
      <c r="F10" s="554"/>
      <c r="G10" s="553"/>
      <c r="H10" s="554"/>
      <c r="I10" s="553"/>
      <c r="J10" s="554"/>
      <c r="K10" s="553"/>
      <c r="L10" s="554"/>
      <c r="M10" s="553"/>
      <c r="N10" s="554"/>
      <c r="O10" s="553"/>
      <c r="P10" s="554"/>
      <c r="Q10" s="553"/>
      <c r="R10" s="554"/>
      <c r="S10" s="553"/>
      <c r="T10" s="554"/>
      <c r="U10" s="553"/>
      <c r="V10" s="554"/>
      <c r="W10" s="553"/>
      <c r="X10" s="554"/>
      <c r="Y10" s="553"/>
      <c r="Z10" s="554"/>
      <c r="AA10" s="553"/>
      <c r="AB10" s="554"/>
      <c r="AC10" s="553"/>
      <c r="AD10" s="554"/>
      <c r="AE10" s="553"/>
      <c r="AF10" s="554"/>
      <c r="AG10" s="553"/>
      <c r="AH10" s="554"/>
      <c r="AI10" s="553"/>
      <c r="AJ10" s="554"/>
      <c r="AK10" s="553"/>
      <c r="AL10" s="554"/>
      <c r="AM10" s="553"/>
      <c r="AN10" s="554"/>
      <c r="AO10" s="553"/>
      <c r="AP10" s="554"/>
      <c r="AQ10" s="553"/>
      <c r="AR10" s="554"/>
      <c r="AS10" s="553"/>
      <c r="AT10" s="554"/>
      <c r="AU10" s="553"/>
      <c r="AV10" s="554"/>
      <c r="AW10" s="553"/>
      <c r="AX10" s="554"/>
      <c r="AY10" s="553"/>
      <c r="AZ10" s="554"/>
      <c r="BA10" s="553"/>
      <c r="BB10" s="554"/>
      <c r="BC10" s="553"/>
      <c r="BD10" s="554"/>
      <c r="BE10" s="553"/>
      <c r="BF10" s="554"/>
      <c r="BG10" s="553"/>
      <c r="BH10" s="554"/>
      <c r="BI10" s="553"/>
      <c r="BJ10" s="554"/>
      <c r="BK10" s="553"/>
      <c r="BL10" s="554"/>
      <c r="BM10" s="553"/>
      <c r="BN10" s="554"/>
      <c r="BO10" s="553"/>
      <c r="BP10" s="554"/>
      <c r="BQ10" s="553"/>
      <c r="BR10" s="554"/>
      <c r="BS10" s="553"/>
      <c r="BT10" s="554"/>
      <c r="BU10" s="553"/>
      <c r="BV10" s="554"/>
      <c r="BW10" s="553"/>
      <c r="BX10" s="554"/>
      <c r="BY10" s="553"/>
      <c r="BZ10" s="554"/>
      <c r="CA10" s="553"/>
      <c r="CB10" s="554"/>
      <c r="CC10" s="553"/>
      <c r="CD10" s="554"/>
      <c r="CE10" s="553"/>
      <c r="CF10" s="554"/>
      <c r="CG10" s="553"/>
      <c r="CH10" s="554"/>
      <c r="CI10" s="553"/>
      <c r="CJ10" s="554"/>
      <c r="CK10" s="553"/>
      <c r="CL10" s="554"/>
      <c r="CM10" s="553"/>
      <c r="CN10" s="554"/>
      <c r="CO10" s="553"/>
      <c r="CP10" s="554"/>
      <c r="CQ10" s="553"/>
      <c r="CR10" s="554"/>
      <c r="CS10" s="553"/>
      <c r="CT10" s="554"/>
      <c r="CU10" s="553"/>
      <c r="CV10" s="554"/>
      <c r="CW10" s="553"/>
      <c r="CX10" s="554"/>
      <c r="CY10" s="553"/>
      <c r="CZ10" s="554"/>
      <c r="DA10" s="553"/>
      <c r="DB10" s="554"/>
      <c r="DC10" s="553"/>
      <c r="DD10" s="554"/>
      <c r="DE10" s="553"/>
      <c r="DF10" s="554"/>
      <c r="DG10" s="553"/>
      <c r="DH10" s="554"/>
      <c r="DI10" s="553"/>
      <c r="DJ10" s="554"/>
      <c r="DK10" s="553"/>
      <c r="DL10" s="554"/>
      <c r="DM10" s="553"/>
      <c r="DN10" s="554"/>
      <c r="DO10" s="553"/>
      <c r="DP10" s="554"/>
      <c r="DQ10" s="553"/>
      <c r="DR10" s="554"/>
      <c r="DS10" s="553"/>
      <c r="DT10" s="554"/>
      <c r="DU10" s="553"/>
      <c r="DV10" s="554"/>
      <c r="DW10" s="553"/>
      <c r="DX10" s="554"/>
      <c r="DY10" s="553"/>
      <c r="DZ10" s="554"/>
      <c r="EA10" s="553"/>
      <c r="EB10" s="554"/>
      <c r="EC10" s="553"/>
      <c r="ED10" s="554"/>
      <c r="EE10" s="553"/>
      <c r="EF10" s="554"/>
      <c r="EG10" s="553"/>
      <c r="EH10" s="554"/>
      <c r="EI10" s="553"/>
      <c r="EJ10" s="554"/>
      <c r="EK10" s="553"/>
      <c r="EL10" s="554"/>
      <c r="EM10" s="553"/>
      <c r="EN10" s="554"/>
      <c r="EO10" s="553"/>
      <c r="EP10" s="554"/>
      <c r="EQ10" s="553"/>
      <c r="ER10" s="554"/>
      <c r="ES10" s="553"/>
      <c r="ET10" s="554"/>
      <c r="EU10" s="553"/>
      <c r="EV10" s="554"/>
      <c r="EW10" s="553"/>
      <c r="EX10" s="554"/>
      <c r="EY10" s="553"/>
      <c r="EZ10" s="554"/>
      <c r="FA10" s="553"/>
      <c r="FB10" s="554"/>
      <c r="FC10" s="553"/>
      <c r="FD10" s="554"/>
      <c r="FE10" s="553"/>
      <c r="FF10" s="554"/>
      <c r="FG10" s="553"/>
      <c r="FH10" s="554"/>
      <c r="FI10" s="553"/>
      <c r="FJ10" s="554"/>
      <c r="FK10" s="553"/>
      <c r="FL10" s="554"/>
      <c r="FM10" s="553"/>
      <c r="FN10" s="554"/>
      <c r="FO10" s="553"/>
      <c r="FP10" s="554"/>
      <c r="FQ10" s="553"/>
      <c r="FR10" s="554"/>
      <c r="FS10" s="553"/>
      <c r="FT10" s="554"/>
      <c r="FU10" s="553"/>
      <c r="FV10" s="554"/>
      <c r="FW10" s="553"/>
      <c r="FX10" s="554"/>
      <c r="FY10" s="553"/>
      <c r="FZ10" s="554"/>
      <c r="GA10" s="553"/>
      <c r="GB10" s="554"/>
      <c r="GC10" s="553"/>
      <c r="GD10" s="554"/>
      <c r="GE10" s="553"/>
      <c r="GF10" s="554"/>
      <c r="GG10" s="553"/>
      <c r="GH10" s="554"/>
      <c r="GI10" s="553"/>
      <c r="GJ10" s="554"/>
      <c r="GK10" s="553"/>
      <c r="GL10" s="554"/>
      <c r="GM10" s="553"/>
      <c r="GN10" s="554"/>
      <c r="GO10" s="553"/>
      <c r="GP10" s="554"/>
      <c r="GQ10" s="553"/>
      <c r="GR10" s="554"/>
      <c r="GS10" s="553"/>
      <c r="GT10" s="554"/>
      <c r="GU10" s="553"/>
      <c r="GV10" s="554"/>
      <c r="GW10" s="553"/>
      <c r="GX10" s="554"/>
      <c r="GY10" s="553"/>
      <c r="GZ10" s="554"/>
      <c r="HA10" s="553"/>
      <c r="HB10" s="554"/>
      <c r="HC10" s="553"/>
      <c r="HD10" s="554"/>
      <c r="HE10" s="553"/>
      <c r="HF10" s="554"/>
      <c r="HG10" s="553"/>
      <c r="HH10" s="554"/>
      <c r="HI10" s="553"/>
      <c r="HJ10" s="554"/>
      <c r="HK10" s="553"/>
      <c r="HL10" s="554"/>
      <c r="HM10" s="553"/>
      <c r="HN10" s="554"/>
      <c r="HO10" s="553"/>
      <c r="HP10" s="554"/>
      <c r="HQ10" s="553"/>
      <c r="HR10" s="554"/>
      <c r="HS10" s="553"/>
      <c r="HT10" s="554"/>
      <c r="HU10" s="553"/>
      <c r="HV10" s="554"/>
      <c r="HW10" s="553"/>
      <c r="HX10" s="554"/>
      <c r="HY10" s="553"/>
      <c r="HZ10" s="554"/>
      <c r="IA10" s="553"/>
      <c r="IB10" s="554"/>
      <c r="IC10" s="553"/>
      <c r="ID10" s="554"/>
      <c r="IE10" s="553"/>
      <c r="IF10" s="554"/>
      <c r="IG10" s="553"/>
      <c r="IH10" s="554"/>
      <c r="II10" s="553"/>
      <c r="IJ10" s="554"/>
      <c r="IK10" s="553"/>
      <c r="IL10" s="554"/>
      <c r="IM10" s="553"/>
      <c r="IN10" s="554"/>
      <c r="IO10" s="553"/>
      <c r="IP10" s="554"/>
      <c r="IQ10" s="553"/>
      <c r="IR10" s="554"/>
      <c r="IS10" s="553"/>
      <c r="IT10" s="554"/>
      <c r="IU10" s="553"/>
      <c r="IV10" s="554"/>
    </row>
    <row r="11" spans="1:256" ht="39" customHeight="1" x14ac:dyDescent="0.2">
      <c r="A11" s="567" t="s">
        <v>1138</v>
      </c>
      <c r="B11" s="568"/>
    </row>
    <row r="12" spans="1:256" x14ac:dyDescent="0.2">
      <c r="A12" s="576" t="s">
        <v>806</v>
      </c>
      <c r="B12" s="577"/>
    </row>
    <row r="13" spans="1:256" ht="7.5" customHeight="1" x14ac:dyDescent="0.2">
      <c r="A13" s="133"/>
    </row>
    <row r="14" spans="1:256" s="557" customFormat="1" ht="48.75" customHeight="1" x14ac:dyDescent="0.2">
      <c r="A14" s="579" t="s">
        <v>1139</v>
      </c>
      <c r="B14" s="580"/>
    </row>
    <row r="15" spans="1:256" s="557" customFormat="1" ht="48.75" customHeight="1" x14ac:dyDescent="0.2">
      <c r="A15" s="573" t="s">
        <v>1140</v>
      </c>
      <c r="B15" s="571"/>
    </row>
    <row r="16" spans="1:256" s="557" customFormat="1" ht="16.5" customHeight="1" x14ac:dyDescent="0.2">
      <c r="A16" s="556"/>
      <c r="B16" s="555"/>
    </row>
    <row r="17" spans="1:2" ht="38.25" customHeight="1" x14ac:dyDescent="0.2">
      <c r="A17" s="578" t="s">
        <v>618</v>
      </c>
      <c r="B17" s="575"/>
    </row>
    <row r="18" spans="1:2" ht="7.5" customHeight="1" x14ac:dyDescent="0.2">
      <c r="A18" s="578"/>
      <c r="B18" s="575"/>
    </row>
    <row r="19" spans="1:2" ht="25.5" customHeight="1" x14ac:dyDescent="0.2">
      <c r="A19" s="569" t="s">
        <v>656</v>
      </c>
      <c r="B19" s="570"/>
    </row>
    <row r="20" spans="1:2" ht="25.5" customHeight="1" x14ac:dyDescent="0.2">
      <c r="A20" s="571" t="s">
        <v>473</v>
      </c>
      <c r="B20" s="563"/>
    </row>
    <row r="21" spans="1:2" ht="7.5" customHeight="1" x14ac:dyDescent="0.2">
      <c r="A21" s="140"/>
    </row>
    <row r="22" spans="1:2" ht="51" customHeight="1" x14ac:dyDescent="0.2">
      <c r="A22" s="572" t="s">
        <v>758</v>
      </c>
      <c r="B22" s="563"/>
    </row>
    <row r="23" spans="1:2" ht="7.5" customHeight="1" x14ac:dyDescent="0.2">
      <c r="A23" s="221"/>
    </row>
    <row r="24" spans="1:2" ht="12.75" customHeight="1" x14ac:dyDescent="0.2">
      <c r="A24" s="573" t="s">
        <v>157</v>
      </c>
      <c r="B24" s="563"/>
    </row>
    <row r="25" spans="1:2" ht="9.75" customHeight="1" x14ac:dyDescent="0.2">
      <c r="A25" s="96"/>
    </row>
    <row r="26" spans="1:2" ht="15" customHeight="1" x14ac:dyDescent="0.2">
      <c r="A26" s="574" t="s">
        <v>16</v>
      </c>
      <c r="B26" s="575"/>
    </row>
    <row r="27" spans="1:2" ht="7.5" customHeight="1" x14ac:dyDescent="0.2">
      <c r="A27" s="17"/>
    </row>
    <row r="28" spans="1:2" ht="12.75" customHeight="1" x14ac:dyDescent="0.2">
      <c r="A28" s="562" t="s">
        <v>468</v>
      </c>
      <c r="B28" s="563"/>
    </row>
    <row r="29" spans="1:2" ht="7.5" customHeight="1" x14ac:dyDescent="0.2">
      <c r="A29" s="19"/>
    </row>
    <row r="30" spans="1:2" ht="12.75" customHeight="1" x14ac:dyDescent="0.2">
      <c r="A30" s="564" t="str">
        <f>"KRDjjp06nnnn.xlsx (bijv. KRD"  &amp;'4.Informatie'!$C$8-2000&amp; "1060757.xlsx)"</f>
        <v>KRDjjp06nnnn.xlsx (bijv. KRD251060757.xlsx)</v>
      </c>
      <c r="B30" s="565"/>
    </row>
    <row r="31" spans="1:2" x14ac:dyDescent="0.2">
      <c r="A31" s="564" t="str">
        <f>"BEGjjp06nnnn.xlsx (bijv. BEG"  &amp;'4.Informatie'!$C$8-2000&amp; "1060757.xlsx)"</f>
        <v>BEGjjp06nnnn.xlsx (bijv. BEG251060757.xlsx)</v>
      </c>
      <c r="B31" s="566"/>
    </row>
    <row r="32" spans="1:2" x14ac:dyDescent="0.2">
      <c r="A32" s="564" t="str">
        <f>"AKKjjp06nnnn.pdf (bijv. AKK"  &amp;'4.Informatie'!$C$8-2000&amp; "1060757.pdf)"</f>
        <v>AKKjjp06nnnn.pdf (bijv. AKK251060757.pdf)</v>
      </c>
      <c r="B32" s="566"/>
    </row>
    <row r="33" spans="1:2" x14ac:dyDescent="0.2">
      <c r="A33" s="564" t="str">
        <f>"KRDjjp06nnnn.zip (bijv. KRD"  &amp;'4.Informatie'!$C$8-2000&amp; "1060757.zip)"</f>
        <v>KRDjjp06nnnn.zip (bijv. KRD251060757.zip)</v>
      </c>
      <c r="B33" s="566"/>
    </row>
    <row r="34" spans="1:2" ht="7.5" customHeight="1" x14ac:dyDescent="0.2">
      <c r="A34" s="293"/>
      <c r="B34" s="395"/>
    </row>
    <row r="35" spans="1:2" x14ac:dyDescent="0.2">
      <c r="A35" s="560" t="str">
        <f>"                                                                               Kredo - " &amp;'4.Informatie'!C8&amp; " - periode 1 - gemeente - Boxtel"</f>
        <v xml:space="preserve">                                                                               Kredo - 2025 - periode 1 - gemeente - Boxtel</v>
      </c>
      <c r="B35" s="561"/>
    </row>
    <row r="36" spans="1:2" ht="7.5" customHeight="1" x14ac:dyDescent="0.2">
      <c r="A36" s="401"/>
      <c r="B36" s="395"/>
    </row>
    <row r="37" spans="1:2" x14ac:dyDescent="0.2">
      <c r="A37" s="402" t="s">
        <v>477</v>
      </c>
      <c r="B37" s="395" t="s">
        <v>474</v>
      </c>
    </row>
    <row r="38" spans="1:2" x14ac:dyDescent="0.2">
      <c r="A38" s="402" t="s">
        <v>478</v>
      </c>
      <c r="B38" s="395" t="s">
        <v>475</v>
      </c>
    </row>
    <row r="39" spans="1:2" x14ac:dyDescent="0.2">
      <c r="A39" s="402" t="s">
        <v>479</v>
      </c>
      <c r="B39" s="395" t="s">
        <v>476</v>
      </c>
    </row>
    <row r="40" spans="1:2" ht="7.5" customHeight="1" x14ac:dyDescent="0.2">
      <c r="A40" s="395"/>
      <c r="B40" s="395"/>
    </row>
    <row r="41" spans="1:2" ht="12.75" customHeight="1" x14ac:dyDescent="0.2">
      <c r="A41" s="402" t="s">
        <v>480</v>
      </c>
      <c r="B41" s="244" t="str">
        <f xml:space="preserve"> "= jaar, voor bijvoorbeeld "  &amp;'4.Informatie'!$C$8&amp; " is dit "  &amp;'4.Informatie'!$C$8-2000&amp; "."</f>
        <v>= jaar, voor bijvoorbeeld 2025 is dit 25.</v>
      </c>
    </row>
    <row r="42" spans="1:2" ht="12.75" customHeight="1" x14ac:dyDescent="0.2">
      <c r="A42" s="163" t="s">
        <v>481</v>
      </c>
      <c r="B42" s="222" t="s">
        <v>482</v>
      </c>
    </row>
    <row r="43" spans="1:2" ht="102" x14ac:dyDescent="0.2">
      <c r="B43" s="171" t="s">
        <v>657</v>
      </c>
    </row>
    <row r="44" spans="1:2" ht="12" customHeight="1" x14ac:dyDescent="0.2">
      <c r="A44" s="223" t="s">
        <v>483</v>
      </c>
      <c r="B44" s="244" t="s">
        <v>581</v>
      </c>
    </row>
    <row r="45" spans="1:2" ht="12.75" customHeight="1" x14ac:dyDescent="0.2">
      <c r="A45" s="163" t="s">
        <v>484</v>
      </c>
      <c r="B45" s="244" t="s">
        <v>584</v>
      </c>
    </row>
    <row r="46" spans="1:2" ht="12.75" customHeight="1" x14ac:dyDescent="0.2">
      <c r="A46" s="3" t="s">
        <v>189</v>
      </c>
    </row>
    <row r="47" spans="1:2" x14ac:dyDescent="0.2">
      <c r="A47" s="20"/>
    </row>
    <row r="49" spans="1:1" x14ac:dyDescent="0.2">
      <c r="A49" s="3" t="s">
        <v>189</v>
      </c>
    </row>
    <row r="50" spans="1:1" x14ac:dyDescent="0.2">
      <c r="A50" s="14"/>
    </row>
    <row r="51" spans="1:1" s="21" customFormat="1" x14ac:dyDescent="0.2">
      <c r="A51" s="16"/>
    </row>
    <row r="52" spans="1:1" x14ac:dyDescent="0.2">
      <c r="A52" s="14"/>
    </row>
    <row r="53" spans="1:1" s="21" customFormat="1" x14ac:dyDescent="0.2">
      <c r="A53" s="16"/>
    </row>
    <row r="54" spans="1:1" x14ac:dyDescent="0.2">
      <c r="A54" s="14"/>
    </row>
    <row r="55" spans="1:1" s="21" customFormat="1" x14ac:dyDescent="0.2"/>
    <row r="56" spans="1:1" x14ac:dyDescent="0.2">
      <c r="A56" s="16"/>
    </row>
    <row r="57" spans="1:1" x14ac:dyDescent="0.2">
      <c r="A57" s="16"/>
    </row>
    <row r="58" spans="1:1" x14ac:dyDescent="0.2">
      <c r="A58" s="16"/>
    </row>
    <row r="65" spans="1:1" x14ac:dyDescent="0.2">
      <c r="A65" s="16"/>
    </row>
    <row r="66" spans="1:1" x14ac:dyDescent="0.2">
      <c r="A66" s="18"/>
    </row>
    <row r="67" spans="1:1" x14ac:dyDescent="0.2">
      <c r="A67" s="22"/>
    </row>
    <row r="70" spans="1:1" x14ac:dyDescent="0.2">
      <c r="A70"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4">
    <mergeCell ref="A10:B10"/>
    <mergeCell ref="A14:B14"/>
    <mergeCell ref="A15:B15"/>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5:B35"/>
    <mergeCell ref="A28:B28"/>
    <mergeCell ref="A30:B30"/>
    <mergeCell ref="A31:B31"/>
    <mergeCell ref="A32:B32"/>
    <mergeCell ref="IS9:IT9"/>
    <mergeCell ref="IQ9:IR9"/>
    <mergeCell ref="HU9:HV9"/>
    <mergeCell ref="HW9:HX9"/>
    <mergeCell ref="HY9:HZ9"/>
    <mergeCell ref="A33:B33"/>
    <mergeCell ref="A19:B19"/>
    <mergeCell ref="A20:B20"/>
    <mergeCell ref="A22:B22"/>
    <mergeCell ref="A24:B24"/>
    <mergeCell ref="A26:B26"/>
    <mergeCell ref="A11:B11"/>
    <mergeCell ref="A12:B12"/>
    <mergeCell ref="A17:B17"/>
    <mergeCell ref="A18:B18"/>
    <mergeCell ref="IG9:IH9"/>
    <mergeCell ref="II9:IJ9"/>
    <mergeCell ref="IK9:IL9"/>
    <mergeCell ref="IM9:IN9"/>
  </mergeCells>
  <phoneticPr fontId="0" type="noConversion"/>
  <hyperlinks>
    <hyperlink ref="A24" r:id="rId3"/>
    <hyperlink ref="A12" r:id="rId4"/>
    <hyperlink ref="A20" r:id="rId5"/>
    <hyperlink ref="A15:B15" r:id="rId6" display="Procedure en middelen voor aanleveren iv3 in JSON-formaat | CBS "/>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532"/>
  <sheetViews>
    <sheetView showGridLines="0" topLeftCell="A11" zoomScale="90" zoomScaleNormal="90" zoomScaleSheetLayoutView="79" workbookViewId="0">
      <selection activeCell="A38" sqref="A38:D38"/>
    </sheetView>
  </sheetViews>
  <sheetFormatPr defaultColWidth="9.140625" defaultRowHeight="8.25" x14ac:dyDescent="0.2"/>
  <cols>
    <col min="1" max="1" width="35.7109375" style="2" customWidth="1"/>
    <col min="2" max="2" width="7.28515625" style="1" customWidth="1"/>
    <col min="3" max="3" width="39" style="1" customWidth="1"/>
    <col min="4" max="4" width="82.85546875" style="1" customWidth="1"/>
    <col min="5" max="16384" width="9.140625" style="1"/>
  </cols>
  <sheetData>
    <row r="1" spans="1:9" ht="15" customHeight="1" x14ac:dyDescent="0.2">
      <c r="A1" s="633" t="s">
        <v>714</v>
      </c>
      <c r="B1" s="575"/>
      <c r="C1" s="575"/>
      <c r="D1" s="575"/>
    </row>
    <row r="2" spans="1:9" ht="7.5" customHeight="1" x14ac:dyDescent="0.2">
      <c r="A2" s="585"/>
      <c r="B2" s="575"/>
      <c r="C2" s="575"/>
      <c r="D2" s="575"/>
    </row>
    <row r="3" spans="1:9" ht="38.25" customHeight="1" x14ac:dyDescent="0.2">
      <c r="A3" s="581" t="s">
        <v>622</v>
      </c>
      <c r="B3" s="600"/>
      <c r="C3" s="600"/>
      <c r="D3" s="600"/>
    </row>
    <row r="4" spans="1:9" ht="7.5" customHeight="1" x14ac:dyDescent="0.2">
      <c r="A4" s="3"/>
      <c r="B4" s="172"/>
      <c r="C4" s="172"/>
      <c r="D4" s="172"/>
    </row>
    <row r="5" spans="1:9" ht="32.25" customHeight="1" x14ac:dyDescent="0.2">
      <c r="A5" s="640" t="s">
        <v>1099</v>
      </c>
      <c r="B5" s="568"/>
      <c r="C5" s="568"/>
      <c r="D5" s="568"/>
      <c r="F5" s="590"/>
      <c r="G5" s="600"/>
      <c r="H5" s="600"/>
      <c r="I5" s="600"/>
    </row>
    <row r="6" spans="1:9" ht="30.75" customHeight="1" x14ac:dyDescent="0.2">
      <c r="A6" s="640" t="s">
        <v>1100</v>
      </c>
      <c r="B6" s="568"/>
      <c r="C6" s="568"/>
      <c r="D6" s="568"/>
    </row>
    <row r="7" spans="1:9" ht="27.75" customHeight="1" x14ac:dyDescent="0.2">
      <c r="A7" s="640" t="s">
        <v>1101</v>
      </c>
      <c r="B7" s="568"/>
      <c r="C7" s="568"/>
      <c r="D7" s="568"/>
    </row>
    <row r="8" spans="1:9" ht="7.5" customHeight="1" x14ac:dyDescent="0.2">
      <c r="A8" s="213"/>
      <c r="B8" s="171"/>
      <c r="C8" s="172"/>
      <c r="D8" s="172"/>
    </row>
    <row r="9" spans="1:9" ht="38.25" customHeight="1" x14ac:dyDescent="0.2">
      <c r="A9" s="640" t="s">
        <v>739</v>
      </c>
      <c r="B9" s="568"/>
      <c r="C9" s="568"/>
      <c r="D9" s="568"/>
    </row>
    <row r="10" spans="1:9" ht="7.5" customHeight="1" x14ac:dyDescent="0.2">
      <c r="A10" s="215"/>
      <c r="B10" s="15"/>
      <c r="C10" s="15"/>
      <c r="D10" s="15"/>
    </row>
    <row r="11" spans="1:9" ht="51" customHeight="1" x14ac:dyDescent="0.2">
      <c r="A11" s="646" t="s">
        <v>489</v>
      </c>
      <c r="B11" s="598"/>
      <c r="C11" s="598"/>
      <c r="D11" s="598"/>
    </row>
    <row r="12" spans="1:9" ht="12.75" x14ac:dyDescent="0.2">
      <c r="A12" s="590" t="s">
        <v>619</v>
      </c>
      <c r="B12" s="600"/>
      <c r="C12" s="600"/>
      <c r="D12" s="600"/>
    </row>
    <row r="13" spans="1:9" ht="7.5" customHeight="1" x14ac:dyDescent="0.2">
      <c r="A13" s="590"/>
      <c r="B13" s="575"/>
      <c r="C13" s="575"/>
      <c r="D13" s="575"/>
    </row>
    <row r="14" spans="1:9" s="14" customFormat="1" ht="25.5" customHeight="1" x14ac:dyDescent="0.2">
      <c r="A14" s="581" t="s">
        <v>620</v>
      </c>
      <c r="B14" s="575"/>
      <c r="C14" s="575"/>
      <c r="D14" s="575"/>
    </row>
    <row r="15" spans="1:9" s="14" customFormat="1" ht="12.75" x14ac:dyDescent="0.2">
      <c r="A15" s="641" t="s">
        <v>469</v>
      </c>
      <c r="B15" s="561"/>
      <c r="C15" s="561"/>
      <c r="D15" s="561"/>
    </row>
    <row r="16" spans="1:9" ht="12.75" x14ac:dyDescent="0.2">
      <c r="A16" s="641" t="s">
        <v>471</v>
      </c>
      <c r="B16" s="561"/>
      <c r="C16" s="561"/>
      <c r="D16" s="561"/>
    </row>
    <row r="17" spans="1:4" ht="12.75" x14ac:dyDescent="0.2">
      <c r="A17" s="641" t="s">
        <v>470</v>
      </c>
      <c r="B17" s="561"/>
      <c r="C17" s="561"/>
      <c r="D17" s="561"/>
    </row>
    <row r="18" spans="1:4" ht="7.5" customHeight="1" x14ac:dyDescent="0.2">
      <c r="A18" s="213"/>
      <c r="B18" s="171"/>
      <c r="C18" s="171"/>
      <c r="D18" s="171"/>
    </row>
    <row r="19" spans="1:4" ht="38.25" customHeight="1" x14ac:dyDescent="0.2">
      <c r="A19" s="609" t="s">
        <v>621</v>
      </c>
      <c r="B19" s="595"/>
      <c r="C19" s="595"/>
      <c r="D19" s="595"/>
    </row>
    <row r="20" spans="1:4" ht="7.5" customHeight="1" x14ac:dyDescent="0.2">
      <c r="A20" s="585"/>
      <c r="B20" s="575"/>
      <c r="C20" s="575"/>
      <c r="D20" s="575"/>
    </row>
    <row r="21" spans="1:4" ht="38.25" customHeight="1" x14ac:dyDescent="0.2">
      <c r="A21" s="609" t="str">
        <f>"Dit bestand is bestemd voor alle inzendingen over "  &amp;'4.Informatie'!$C$8&amp; ", dus voor zowel de rapportage begroting, als voor de rapportages kwartaal, actuele begroting en jaarrekening (zie het kopje 'Eén opvraagbestand voor begrotingen, kwartaal- en jaarrekeningen')."</f>
        <v>Dit bestand is bestemd voor alle inzendingen over 2025, dus voor zowel de rapportage begroting, als voor de rapportages kwartaal, actuele begroting en jaarrekening (zie het kopje 'Eén opvraagbestand voor begrotingen, kwartaal- en jaarrekeningen').</v>
      </c>
      <c r="B21" s="595"/>
      <c r="C21" s="595"/>
      <c r="D21" s="595"/>
    </row>
    <row r="22" spans="1:4" ht="7.5" customHeight="1" x14ac:dyDescent="0.2">
      <c r="A22" s="4"/>
      <c r="B22" s="166"/>
      <c r="C22" s="166"/>
      <c r="D22" s="166"/>
    </row>
    <row r="23" spans="1:4" ht="25.5" customHeight="1" x14ac:dyDescent="0.2">
      <c r="A23" s="581" t="s">
        <v>447</v>
      </c>
      <c r="B23" s="575"/>
      <c r="C23" s="575"/>
      <c r="D23" s="575"/>
    </row>
    <row r="24" spans="1:4" ht="7.5" customHeight="1" x14ac:dyDescent="0.2">
      <c r="A24" s="585"/>
      <c r="B24" s="575"/>
      <c r="C24" s="575"/>
      <c r="D24" s="575"/>
    </row>
    <row r="25" spans="1:4" ht="12.75" customHeight="1" x14ac:dyDescent="0.2">
      <c r="A25" s="581" t="s">
        <v>595</v>
      </c>
      <c r="B25" s="581"/>
      <c r="C25" s="271" t="s">
        <v>157</v>
      </c>
      <c r="D25" s="271"/>
    </row>
    <row r="26" spans="1:4" ht="9.75" customHeight="1" x14ac:dyDescent="0.2">
      <c r="A26" s="581"/>
      <c r="B26" s="575"/>
      <c r="C26" s="575"/>
      <c r="D26" s="575"/>
    </row>
    <row r="27" spans="1:4" s="128" customFormat="1" ht="15" customHeight="1" x14ac:dyDescent="0.2">
      <c r="A27" s="633" t="s">
        <v>448</v>
      </c>
      <c r="B27" s="575"/>
      <c r="C27" s="575"/>
      <c r="D27" s="575"/>
    </row>
    <row r="28" spans="1:4" s="128" customFormat="1" ht="7.5" customHeight="1" x14ac:dyDescent="0.2">
      <c r="A28" s="635"/>
      <c r="B28" s="575"/>
      <c r="C28" s="575"/>
      <c r="D28" s="575"/>
    </row>
    <row r="29" spans="1:4" s="128" customFormat="1" ht="76.5" customHeight="1" x14ac:dyDescent="0.2">
      <c r="A29" s="623" t="s">
        <v>740</v>
      </c>
      <c r="B29" s="575"/>
      <c r="C29" s="575"/>
      <c r="D29" s="575"/>
    </row>
    <row r="30" spans="1:4" s="128" customFormat="1" ht="9.75" customHeight="1" x14ac:dyDescent="0.2">
      <c r="A30" s="623"/>
      <c r="B30" s="575"/>
      <c r="C30" s="575"/>
      <c r="D30" s="575"/>
    </row>
    <row r="31" spans="1:4" ht="15" customHeight="1" x14ac:dyDescent="0.2">
      <c r="A31" s="633" t="s">
        <v>680</v>
      </c>
      <c r="B31" s="575"/>
      <c r="C31" s="575"/>
      <c r="D31" s="575"/>
    </row>
    <row r="32" spans="1:4" ht="7.5" customHeight="1" x14ac:dyDescent="0.2">
      <c r="A32" s="3"/>
      <c r="B32" s="166"/>
      <c r="C32" s="166"/>
      <c r="D32" s="166"/>
    </row>
    <row r="33" spans="1:256" ht="12.75" x14ac:dyDescent="0.2">
      <c r="A33" s="581" t="s">
        <v>679</v>
      </c>
      <c r="B33" s="575"/>
      <c r="C33" s="575"/>
      <c r="D33" s="575"/>
    </row>
    <row r="34" spans="1:256" ht="29.25" customHeight="1" x14ac:dyDescent="0.2">
      <c r="A34" s="594" t="s">
        <v>1102</v>
      </c>
      <c r="B34" s="575"/>
      <c r="C34" s="575"/>
      <c r="D34" s="575"/>
    </row>
    <row r="35" spans="1:256" ht="16.5" customHeight="1" x14ac:dyDescent="0.2">
      <c r="A35" s="593" t="s">
        <v>1103</v>
      </c>
      <c r="B35" s="593"/>
      <c r="C35" s="593"/>
      <c r="D35" s="561"/>
    </row>
    <row r="36" spans="1:256" ht="12" customHeight="1" x14ac:dyDescent="0.2">
      <c r="A36" s="594" t="s">
        <v>1104</v>
      </c>
      <c r="B36" s="595"/>
      <c r="C36" s="595"/>
      <c r="D36" s="575"/>
    </row>
    <row r="37" spans="1:256" s="357" customFormat="1" ht="16.5" customHeight="1" x14ac:dyDescent="0.2">
      <c r="A37" s="596" t="s">
        <v>1105</v>
      </c>
      <c r="B37" s="597"/>
      <c r="C37" s="597"/>
      <c r="D37" s="598"/>
    </row>
    <row r="38" spans="1:256" ht="25.5" customHeight="1" x14ac:dyDescent="0.2">
      <c r="A38" s="599" t="s">
        <v>1106</v>
      </c>
      <c r="B38" s="600"/>
      <c r="C38" s="600"/>
      <c r="D38" s="600"/>
    </row>
    <row r="39" spans="1:256" s="357" customFormat="1" ht="16.5" customHeight="1" x14ac:dyDescent="0.2">
      <c r="A39" s="601" t="s">
        <v>1107</v>
      </c>
      <c r="B39" s="602"/>
      <c r="C39" s="602"/>
      <c r="D39" s="603"/>
    </row>
    <row r="40" spans="1:256" s="357" customFormat="1" ht="25.5" customHeight="1" x14ac:dyDescent="0.2">
      <c r="A40" s="604" t="s">
        <v>1108</v>
      </c>
      <c r="B40" s="605"/>
      <c r="C40" s="605"/>
      <c r="D40" s="603"/>
    </row>
    <row r="41" spans="1:256" s="357" customFormat="1" ht="21" customHeight="1" x14ac:dyDescent="0.2">
      <c r="A41" s="596" t="s">
        <v>1109</v>
      </c>
      <c r="B41" s="598"/>
      <c r="C41" s="598"/>
      <c r="D41" s="598"/>
    </row>
    <row r="42" spans="1:256" ht="12.75" x14ac:dyDescent="0.2">
      <c r="A42" s="581" t="s">
        <v>840</v>
      </c>
      <c r="B42" s="600"/>
      <c r="C42" s="600"/>
      <c r="D42" s="600"/>
    </row>
    <row r="43" spans="1:256" ht="12.75" customHeight="1" x14ac:dyDescent="0.2">
      <c r="A43" s="606" t="s">
        <v>839</v>
      </c>
      <c r="B43" s="563"/>
      <c r="C43" s="563"/>
      <c r="D43" s="563"/>
    </row>
    <row r="44" spans="1:256" s="128" customFormat="1" ht="9.75" customHeight="1" x14ac:dyDescent="0.2">
      <c r="A44" s="214"/>
      <c r="B44" s="166"/>
      <c r="C44" s="166"/>
      <c r="D44" s="166"/>
    </row>
    <row r="45" spans="1:256" s="128" customFormat="1" ht="15" customHeight="1" x14ac:dyDescent="0.2">
      <c r="A45" s="633" t="s">
        <v>449</v>
      </c>
      <c r="B45" s="575"/>
      <c r="C45" s="575"/>
      <c r="D45" s="575"/>
    </row>
    <row r="46" spans="1:256" s="128" customFormat="1" ht="7.5" customHeight="1" x14ac:dyDescent="0.2">
      <c r="A46" s="214"/>
      <c r="B46" s="166"/>
      <c r="C46" s="166"/>
      <c r="D46" s="166"/>
    </row>
    <row r="47" spans="1:256" s="128" customFormat="1" ht="89.25" customHeight="1" x14ac:dyDescent="0.2">
      <c r="A47" s="636" t="s">
        <v>773</v>
      </c>
      <c r="B47" s="575"/>
      <c r="C47" s="575"/>
      <c r="D47" s="575"/>
      <c r="E47" s="636"/>
      <c r="F47" s="575"/>
      <c r="G47" s="575"/>
      <c r="H47" s="575"/>
      <c r="I47" s="636"/>
      <c r="J47" s="575"/>
      <c r="K47" s="575"/>
      <c r="L47" s="575"/>
      <c r="M47" s="636"/>
      <c r="N47" s="575"/>
      <c r="O47" s="575"/>
      <c r="P47" s="575"/>
      <c r="Q47" s="636"/>
      <c r="R47" s="575"/>
      <c r="S47" s="575"/>
      <c r="T47" s="575"/>
      <c r="U47" s="636"/>
      <c r="V47" s="575"/>
      <c r="W47" s="575"/>
      <c r="X47" s="575"/>
      <c r="Y47" s="636"/>
      <c r="Z47" s="575"/>
      <c r="AA47" s="575"/>
      <c r="AB47" s="575"/>
      <c r="AC47" s="636"/>
      <c r="AD47" s="575"/>
      <c r="AE47" s="575"/>
      <c r="AF47" s="575"/>
      <c r="AG47" s="636"/>
      <c r="AH47" s="575"/>
      <c r="AI47" s="575"/>
      <c r="AJ47" s="575"/>
      <c r="AK47" s="636"/>
      <c r="AL47" s="575"/>
      <c r="AM47" s="575"/>
      <c r="AN47" s="575"/>
      <c r="AO47" s="636"/>
      <c r="AP47" s="575"/>
      <c r="AQ47" s="575"/>
      <c r="AR47" s="575"/>
      <c r="AS47" s="636"/>
      <c r="AT47" s="575"/>
      <c r="AU47" s="575"/>
      <c r="AV47" s="575"/>
      <c r="AW47" s="636"/>
      <c r="AX47" s="575"/>
      <c r="AY47" s="575"/>
      <c r="AZ47" s="575"/>
      <c r="BA47" s="636"/>
      <c r="BB47" s="575"/>
      <c r="BC47" s="575"/>
      <c r="BD47" s="575"/>
      <c r="BE47" s="636"/>
      <c r="BF47" s="575"/>
      <c r="BG47" s="575"/>
      <c r="BH47" s="575"/>
      <c r="BI47" s="636"/>
      <c r="BJ47" s="575"/>
      <c r="BK47" s="575"/>
      <c r="BL47" s="575"/>
      <c r="BM47" s="636"/>
      <c r="BN47" s="575"/>
      <c r="BO47" s="575"/>
      <c r="BP47" s="575"/>
      <c r="BQ47" s="636"/>
      <c r="BR47" s="575"/>
      <c r="BS47" s="575"/>
      <c r="BT47" s="575"/>
      <c r="BU47" s="636"/>
      <c r="BV47" s="575"/>
      <c r="BW47" s="575"/>
      <c r="BX47" s="575"/>
      <c r="BY47" s="636"/>
      <c r="BZ47" s="575"/>
      <c r="CA47" s="575"/>
      <c r="CB47" s="575"/>
      <c r="CC47" s="636"/>
      <c r="CD47" s="575"/>
      <c r="CE47" s="575"/>
      <c r="CF47" s="575"/>
      <c r="CG47" s="636"/>
      <c r="CH47" s="575"/>
      <c r="CI47" s="575"/>
      <c r="CJ47" s="575"/>
      <c r="CK47" s="636"/>
      <c r="CL47" s="575"/>
      <c r="CM47" s="575"/>
      <c r="CN47" s="575"/>
      <c r="CO47" s="636"/>
      <c r="CP47" s="575"/>
      <c r="CQ47" s="575"/>
      <c r="CR47" s="575"/>
      <c r="CS47" s="636"/>
      <c r="CT47" s="575"/>
      <c r="CU47" s="575"/>
      <c r="CV47" s="575"/>
      <c r="CW47" s="636"/>
      <c r="CX47" s="575"/>
      <c r="CY47" s="575"/>
      <c r="CZ47" s="575"/>
      <c r="DA47" s="636"/>
      <c r="DB47" s="575"/>
      <c r="DC47" s="575"/>
      <c r="DD47" s="575"/>
      <c r="DE47" s="636"/>
      <c r="DF47" s="575"/>
      <c r="DG47" s="575"/>
      <c r="DH47" s="575"/>
      <c r="DI47" s="636"/>
      <c r="DJ47" s="575"/>
      <c r="DK47" s="575"/>
      <c r="DL47" s="575"/>
      <c r="DM47" s="636"/>
      <c r="DN47" s="575"/>
      <c r="DO47" s="575"/>
      <c r="DP47" s="575"/>
      <c r="DQ47" s="636"/>
      <c r="DR47" s="575"/>
      <c r="DS47" s="575"/>
      <c r="DT47" s="575"/>
      <c r="DU47" s="636"/>
      <c r="DV47" s="575"/>
      <c r="DW47" s="575"/>
      <c r="DX47" s="575"/>
      <c r="DY47" s="636"/>
      <c r="DZ47" s="575"/>
      <c r="EA47" s="575"/>
      <c r="EB47" s="575"/>
      <c r="EC47" s="636"/>
      <c r="ED47" s="575"/>
      <c r="EE47" s="575"/>
      <c r="EF47" s="575"/>
      <c r="EG47" s="636"/>
      <c r="EH47" s="575"/>
      <c r="EI47" s="575"/>
      <c r="EJ47" s="575"/>
      <c r="EK47" s="636"/>
      <c r="EL47" s="575"/>
      <c r="EM47" s="575"/>
      <c r="EN47" s="575"/>
      <c r="EO47" s="636"/>
      <c r="EP47" s="575"/>
      <c r="EQ47" s="575"/>
      <c r="ER47" s="575"/>
      <c r="ES47" s="636"/>
      <c r="ET47" s="575"/>
      <c r="EU47" s="575"/>
      <c r="EV47" s="575"/>
      <c r="EW47" s="636"/>
      <c r="EX47" s="575"/>
      <c r="EY47" s="575"/>
      <c r="EZ47" s="575"/>
      <c r="FA47" s="636"/>
      <c r="FB47" s="575"/>
      <c r="FC47" s="575"/>
      <c r="FD47" s="575"/>
      <c r="FE47" s="636"/>
      <c r="FF47" s="575"/>
      <c r="FG47" s="575"/>
      <c r="FH47" s="575"/>
      <c r="FI47" s="636"/>
      <c r="FJ47" s="575"/>
      <c r="FK47" s="575"/>
      <c r="FL47" s="575"/>
      <c r="FM47" s="636"/>
      <c r="FN47" s="575"/>
      <c r="FO47" s="575"/>
      <c r="FP47" s="575"/>
      <c r="FQ47" s="636"/>
      <c r="FR47" s="575"/>
      <c r="FS47" s="575"/>
      <c r="FT47" s="575"/>
      <c r="FU47" s="636"/>
      <c r="FV47" s="575"/>
      <c r="FW47" s="575"/>
      <c r="FX47" s="575"/>
      <c r="FY47" s="636"/>
      <c r="FZ47" s="575"/>
      <c r="GA47" s="575"/>
      <c r="GB47" s="575"/>
      <c r="GC47" s="636"/>
      <c r="GD47" s="575"/>
      <c r="GE47" s="575"/>
      <c r="GF47" s="575"/>
      <c r="GG47" s="636"/>
      <c r="GH47" s="575"/>
      <c r="GI47" s="575"/>
      <c r="GJ47" s="575"/>
      <c r="GK47" s="636"/>
      <c r="GL47" s="575"/>
      <c r="GM47" s="575"/>
      <c r="GN47" s="575"/>
      <c r="GO47" s="636"/>
      <c r="GP47" s="575"/>
      <c r="GQ47" s="575"/>
      <c r="GR47" s="575"/>
      <c r="GS47" s="636"/>
      <c r="GT47" s="575"/>
      <c r="GU47" s="575"/>
      <c r="GV47" s="575"/>
      <c r="GW47" s="636"/>
      <c r="GX47" s="575"/>
      <c r="GY47" s="575"/>
      <c r="GZ47" s="575"/>
      <c r="HA47" s="636"/>
      <c r="HB47" s="575"/>
      <c r="HC47" s="575"/>
      <c r="HD47" s="575"/>
      <c r="HE47" s="636"/>
      <c r="HF47" s="575"/>
      <c r="HG47" s="575"/>
      <c r="HH47" s="575"/>
      <c r="HI47" s="636"/>
      <c r="HJ47" s="575"/>
      <c r="HK47" s="575"/>
      <c r="HL47" s="575"/>
      <c r="HM47" s="636"/>
      <c r="HN47" s="575"/>
      <c r="HO47" s="575"/>
      <c r="HP47" s="575"/>
      <c r="HQ47" s="636"/>
      <c r="HR47" s="575"/>
      <c r="HS47" s="575"/>
      <c r="HT47" s="575"/>
      <c r="HU47" s="636"/>
      <c r="HV47" s="575"/>
      <c r="HW47" s="575"/>
      <c r="HX47" s="575"/>
      <c r="HY47" s="636"/>
      <c r="HZ47" s="575"/>
      <c r="IA47" s="575"/>
      <c r="IB47" s="575"/>
      <c r="IC47" s="636"/>
      <c r="ID47" s="575"/>
      <c r="IE47" s="575"/>
      <c r="IF47" s="575"/>
      <c r="IG47" s="636"/>
      <c r="IH47" s="575"/>
      <c r="II47" s="575"/>
      <c r="IJ47" s="575"/>
      <c r="IK47" s="636"/>
      <c r="IL47" s="575"/>
      <c r="IM47" s="575"/>
      <c r="IN47" s="575"/>
      <c r="IO47" s="636"/>
      <c r="IP47" s="575"/>
      <c r="IQ47" s="575"/>
      <c r="IR47" s="575"/>
      <c r="IS47" s="636"/>
      <c r="IT47" s="575"/>
      <c r="IU47" s="575"/>
      <c r="IV47" s="575"/>
    </row>
    <row r="48" spans="1:256" s="128" customFormat="1" ht="7.5" customHeight="1" x14ac:dyDescent="0.2">
      <c r="A48" s="636"/>
      <c r="B48" s="575"/>
      <c r="C48" s="575"/>
      <c r="D48" s="575"/>
    </row>
    <row r="49" spans="1:11" s="128" customFormat="1" ht="38.25" customHeight="1" x14ac:dyDescent="0.2">
      <c r="A49" s="637" t="s">
        <v>1110</v>
      </c>
      <c r="B49" s="595"/>
      <c r="C49" s="595"/>
      <c r="D49" s="595"/>
    </row>
    <row r="50" spans="1:11" s="128" customFormat="1" ht="7.5" customHeight="1" x14ac:dyDescent="0.2">
      <c r="A50" s="636"/>
      <c r="B50" s="575"/>
      <c r="C50" s="575"/>
      <c r="D50" s="575"/>
    </row>
    <row r="51" spans="1:11" s="128" customFormat="1" ht="63.75" customHeight="1" x14ac:dyDescent="0.2">
      <c r="A51" s="636" t="s">
        <v>450</v>
      </c>
      <c r="B51" s="575"/>
      <c r="C51" s="575"/>
      <c r="D51" s="575"/>
    </row>
    <row r="52" spans="1:11" s="128" customFormat="1" ht="12.75" x14ac:dyDescent="0.2">
      <c r="A52" s="636" t="s">
        <v>567</v>
      </c>
      <c r="B52" s="575"/>
      <c r="C52" s="575"/>
      <c r="D52" s="575"/>
    </row>
    <row r="53" spans="1:11" s="128" customFormat="1" ht="12.75" x14ac:dyDescent="0.2">
      <c r="A53" s="639" t="s">
        <v>568</v>
      </c>
      <c r="B53" s="575"/>
      <c r="C53" s="575"/>
      <c r="D53" s="575"/>
    </row>
    <row r="54" spans="1:11" s="128" customFormat="1" ht="25.5" customHeight="1" x14ac:dyDescent="0.2">
      <c r="A54" s="683" t="s">
        <v>784</v>
      </c>
      <c r="B54" s="683"/>
      <c r="C54" s="683"/>
      <c r="D54" s="683"/>
    </row>
    <row r="55" spans="1:11" s="128" customFormat="1" ht="12.75" customHeight="1" x14ac:dyDescent="0.2">
      <c r="A55" s="682" t="s">
        <v>783</v>
      </c>
      <c r="B55" s="682"/>
      <c r="C55" s="682"/>
      <c r="D55" s="682"/>
    </row>
    <row r="56" spans="1:11" s="128" customFormat="1" ht="9.75" customHeight="1" x14ac:dyDescent="0.2">
      <c r="A56" s="214"/>
      <c r="B56" s="166"/>
      <c r="C56" s="166"/>
      <c r="D56" s="166"/>
    </row>
    <row r="57" spans="1:11" ht="15" customHeight="1" x14ac:dyDescent="0.2">
      <c r="A57" s="633" t="s">
        <v>3</v>
      </c>
      <c r="B57" s="575"/>
      <c r="C57" s="575"/>
      <c r="D57" s="575"/>
    </row>
    <row r="58" spans="1:11" ht="7.5" customHeight="1" x14ac:dyDescent="0.2">
      <c r="A58" s="679"/>
      <c r="B58" s="575"/>
      <c r="C58" s="575"/>
      <c r="D58" s="575"/>
    </row>
    <row r="59" spans="1:11" ht="51" customHeight="1" x14ac:dyDescent="0.2">
      <c r="A59" s="636" t="s">
        <v>623</v>
      </c>
      <c r="B59" s="575"/>
      <c r="C59" s="575"/>
      <c r="D59" s="575"/>
    </row>
    <row r="60" spans="1:11" ht="7.5" customHeight="1" x14ac:dyDescent="0.2"/>
    <row r="61" spans="1:11" ht="12.75" x14ac:dyDescent="0.2">
      <c r="A61" s="581" t="s">
        <v>694</v>
      </c>
      <c r="B61" s="575"/>
      <c r="C61" s="575"/>
      <c r="D61" s="575"/>
    </row>
    <row r="62" spans="1:11" ht="12.75" customHeight="1" x14ac:dyDescent="0.2">
      <c r="A62" s="169" t="s">
        <v>15</v>
      </c>
      <c r="B62" s="634" t="s">
        <v>20</v>
      </c>
      <c r="C62" s="634"/>
      <c r="D62" s="634"/>
      <c r="H62" s="581"/>
      <c r="I62" s="575"/>
      <c r="J62" s="575"/>
      <c r="K62" s="575"/>
    </row>
    <row r="63" spans="1:11" ht="12.75" customHeight="1" x14ac:dyDescent="0.2">
      <c r="A63" s="169"/>
      <c r="B63" s="14" t="s">
        <v>575</v>
      </c>
      <c r="C63" s="217"/>
      <c r="D63" s="217"/>
      <c r="H63" s="3"/>
      <c r="I63" s="166"/>
      <c r="J63" s="166"/>
      <c r="K63" s="166"/>
    </row>
    <row r="64" spans="1:11" ht="12.75" x14ac:dyDescent="0.2">
      <c r="A64" s="169" t="s">
        <v>15</v>
      </c>
      <c r="B64" s="634" t="s">
        <v>574</v>
      </c>
      <c r="C64" s="634"/>
      <c r="D64" s="634"/>
      <c r="H64" s="3"/>
      <c r="I64" s="166"/>
      <c r="J64" s="166"/>
      <c r="K64" s="166"/>
    </row>
    <row r="65" spans="1:11" ht="12.75" x14ac:dyDescent="0.2">
      <c r="A65" s="169"/>
      <c r="B65" s="612" t="s">
        <v>624</v>
      </c>
      <c r="C65" s="612"/>
      <c r="D65" s="612"/>
      <c r="H65" s="3"/>
      <c r="I65" s="166"/>
      <c r="J65" s="166"/>
      <c r="K65" s="166"/>
    </row>
    <row r="66" spans="1:11" ht="12.75" x14ac:dyDescent="0.2">
      <c r="A66" s="169" t="s">
        <v>15</v>
      </c>
      <c r="B66" s="634" t="s">
        <v>465</v>
      </c>
      <c r="C66" s="634"/>
      <c r="D66" s="634"/>
      <c r="H66" s="3"/>
      <c r="I66" s="166"/>
      <c r="J66" s="166"/>
      <c r="K66" s="166"/>
    </row>
    <row r="67" spans="1:11" ht="51" customHeight="1" x14ac:dyDescent="0.2">
      <c r="A67" s="169"/>
      <c r="B67" s="610" t="s">
        <v>466</v>
      </c>
      <c r="C67" s="598"/>
      <c r="D67" s="598"/>
      <c r="H67" s="3"/>
      <c r="I67" s="166"/>
      <c r="J67" s="166"/>
      <c r="K67" s="166"/>
    </row>
    <row r="68" spans="1:11" ht="12.75" x14ac:dyDescent="0.2">
      <c r="A68" s="169"/>
      <c r="B68" s="610" t="s">
        <v>625</v>
      </c>
      <c r="C68" s="598"/>
      <c r="D68" s="598"/>
      <c r="H68" s="3"/>
      <c r="I68" s="166"/>
      <c r="J68" s="166"/>
      <c r="K68" s="166"/>
    </row>
    <row r="69" spans="1:11" ht="12.75" x14ac:dyDescent="0.2">
      <c r="A69" s="169" t="s">
        <v>15</v>
      </c>
      <c r="B69" s="634" t="s">
        <v>467</v>
      </c>
      <c r="C69" s="634"/>
      <c r="D69" s="634"/>
      <c r="H69" s="3"/>
      <c r="I69" s="166"/>
      <c r="J69" s="166"/>
      <c r="K69" s="166"/>
    </row>
    <row r="70" spans="1:11" ht="63.75" customHeight="1" x14ac:dyDescent="0.2">
      <c r="A70" s="169"/>
      <c r="B70" s="684" t="s">
        <v>490</v>
      </c>
      <c r="C70" s="685"/>
      <c r="D70" s="685"/>
      <c r="H70" s="3"/>
      <c r="I70" s="166"/>
      <c r="J70" s="166"/>
      <c r="K70" s="166"/>
    </row>
    <row r="71" spans="1:11" ht="7.5" customHeight="1" x14ac:dyDescent="0.2">
      <c r="A71" s="169"/>
      <c r="B71" s="612"/>
      <c r="C71" s="575"/>
      <c r="D71" s="575"/>
      <c r="H71" s="3"/>
      <c r="I71" s="166"/>
      <c r="J71" s="166"/>
      <c r="K71" s="166"/>
    </row>
    <row r="72" spans="1:11" ht="12.75" x14ac:dyDescent="0.2">
      <c r="A72" s="636" t="s">
        <v>452</v>
      </c>
      <c r="B72" s="636"/>
      <c r="C72" s="636"/>
      <c r="D72" s="636"/>
    </row>
    <row r="73" spans="1:11" ht="38.25" customHeight="1" x14ac:dyDescent="0.2">
      <c r="A73" s="213" t="s">
        <v>15</v>
      </c>
      <c r="B73" s="636" t="s">
        <v>788</v>
      </c>
      <c r="C73" s="600"/>
      <c r="D73" s="600"/>
    </row>
    <row r="74" spans="1:11" ht="25.5" customHeight="1" x14ac:dyDescent="0.2">
      <c r="A74" s="213" t="s">
        <v>15</v>
      </c>
      <c r="B74" s="637" t="s">
        <v>658</v>
      </c>
      <c r="C74" s="638"/>
      <c r="D74" s="638"/>
    </row>
    <row r="75" spans="1:11" ht="51" customHeight="1" x14ac:dyDescent="0.2">
      <c r="A75" s="213" t="s">
        <v>15</v>
      </c>
      <c r="B75" s="637" t="s">
        <v>1111</v>
      </c>
      <c r="C75" s="638"/>
      <c r="D75" s="638"/>
      <c r="G75" s="680"/>
      <c r="H75" s="563"/>
      <c r="I75" s="563"/>
      <c r="J75" s="563"/>
    </row>
    <row r="76" spans="1:11" ht="25.5" customHeight="1" x14ac:dyDescent="0.2">
      <c r="A76" s="1"/>
      <c r="B76" s="677" t="s">
        <v>793</v>
      </c>
      <c r="C76" s="678"/>
      <c r="D76" s="678"/>
      <c r="G76" s="681"/>
      <c r="H76" s="681"/>
      <c r="I76" s="681"/>
      <c r="J76" s="681"/>
    </row>
    <row r="77" spans="1:11" ht="7.5" customHeight="1" x14ac:dyDescent="0.2">
      <c r="A77" s="1"/>
      <c r="B77" s="351"/>
      <c r="C77" s="350"/>
      <c r="D77" s="350"/>
      <c r="G77" s="352"/>
      <c r="H77" s="352"/>
      <c r="I77" s="352"/>
      <c r="J77" s="352"/>
    </row>
    <row r="78" spans="1:11" ht="38.25" customHeight="1" x14ac:dyDescent="0.2">
      <c r="A78" s="607" t="s">
        <v>785</v>
      </c>
      <c r="B78" s="603"/>
      <c r="C78" s="603"/>
      <c r="D78" s="603"/>
    </row>
    <row r="79" spans="1:11" ht="78" customHeight="1" x14ac:dyDescent="0.2">
      <c r="A79" s="610" t="s">
        <v>768</v>
      </c>
      <c r="B79" s="610"/>
      <c r="C79" s="610"/>
      <c r="D79" s="610"/>
      <c r="G79" s="352"/>
      <c r="H79" s="352"/>
      <c r="I79" s="352"/>
      <c r="J79" s="352"/>
    </row>
    <row r="80" spans="1:11" ht="38.25" customHeight="1" x14ac:dyDescent="0.2">
      <c r="A80" s="610" t="s">
        <v>767</v>
      </c>
      <c r="B80" s="598"/>
      <c r="C80" s="598"/>
      <c r="D80" s="598"/>
      <c r="G80" s="352"/>
      <c r="H80" s="352"/>
      <c r="I80" s="352"/>
      <c r="J80" s="352"/>
    </row>
    <row r="81" spans="1:256" ht="25.5" customHeight="1" x14ac:dyDescent="0.2">
      <c r="A81" s="213" t="s">
        <v>15</v>
      </c>
      <c r="B81" s="611" t="s">
        <v>766</v>
      </c>
      <c r="C81" s="598"/>
      <c r="D81" s="598"/>
      <c r="G81" s="352"/>
      <c r="H81" s="352"/>
      <c r="I81" s="352"/>
      <c r="J81" s="352"/>
    </row>
    <row r="82" spans="1:256" ht="12.75" customHeight="1" x14ac:dyDescent="0.2">
      <c r="A82" s="213" t="s">
        <v>15</v>
      </c>
      <c r="B82" s="611" t="s">
        <v>765</v>
      </c>
      <c r="C82" s="598"/>
      <c r="D82" s="598"/>
      <c r="G82" s="352"/>
      <c r="H82" s="352"/>
      <c r="I82" s="352"/>
      <c r="J82" s="352"/>
    </row>
    <row r="83" spans="1:256" ht="12.75" customHeight="1" x14ac:dyDescent="0.2">
      <c r="A83" s="213" t="s">
        <v>15</v>
      </c>
      <c r="B83" s="611" t="s">
        <v>744</v>
      </c>
      <c r="C83" s="598"/>
      <c r="D83" s="598"/>
      <c r="G83" s="352"/>
      <c r="H83" s="352"/>
      <c r="I83" s="352"/>
      <c r="J83" s="352"/>
    </row>
    <row r="84" spans="1:256" ht="9.75" customHeight="1" x14ac:dyDescent="0.2">
      <c r="A84" s="581"/>
      <c r="B84" s="575"/>
      <c r="C84" s="575"/>
      <c r="D84" s="575"/>
    </row>
    <row r="85" spans="1:256" ht="15" customHeight="1" x14ac:dyDescent="0.2">
      <c r="A85" s="633" t="s">
        <v>154</v>
      </c>
      <c r="B85" s="575"/>
      <c r="C85" s="575"/>
      <c r="D85" s="575"/>
    </row>
    <row r="86" spans="1:256" ht="7.5" customHeight="1" x14ac:dyDescent="0.2">
      <c r="A86" s="585"/>
      <c r="B86" s="575"/>
      <c r="C86" s="575"/>
      <c r="D86" s="575"/>
    </row>
    <row r="87" spans="1:256" ht="67.900000000000006" customHeight="1" x14ac:dyDescent="0.2">
      <c r="A87" s="646" t="s">
        <v>759</v>
      </c>
      <c r="B87" s="603"/>
      <c r="C87" s="603"/>
      <c r="D87" s="603"/>
    </row>
    <row r="88" spans="1:256" ht="38.25" customHeight="1" x14ac:dyDescent="0.2">
      <c r="A88" s="590" t="s">
        <v>796</v>
      </c>
      <c r="B88" s="575"/>
      <c r="C88" s="575"/>
      <c r="D88" s="575"/>
    </row>
    <row r="89" spans="1:256" s="5" customFormat="1" ht="7.5" customHeight="1" x14ac:dyDescent="0.2">
      <c r="A89" s="585"/>
      <c r="B89" s="575"/>
      <c r="C89" s="575"/>
      <c r="D89" s="575"/>
    </row>
    <row r="90" spans="1:256" ht="25.5" customHeight="1" x14ac:dyDescent="0.2">
      <c r="A90" s="590" t="s">
        <v>245</v>
      </c>
      <c r="B90" s="575"/>
      <c r="C90" s="575"/>
      <c r="D90" s="575"/>
    </row>
    <row r="91" spans="1:256" ht="25.5" customHeight="1" x14ac:dyDescent="0.2">
      <c r="A91" s="590" t="s">
        <v>626</v>
      </c>
      <c r="B91" s="575"/>
      <c r="C91" s="575"/>
      <c r="D91" s="575"/>
      <c r="E91" s="590"/>
      <c r="F91" s="575"/>
      <c r="G91" s="575"/>
      <c r="H91" s="575"/>
      <c r="I91" s="590"/>
      <c r="J91" s="575"/>
      <c r="K91" s="575"/>
      <c r="L91" s="575"/>
      <c r="M91" s="590"/>
      <c r="N91" s="575"/>
      <c r="O91" s="575"/>
      <c r="P91" s="575"/>
      <c r="Q91" s="590"/>
      <c r="R91" s="575"/>
      <c r="S91" s="575"/>
      <c r="T91" s="575"/>
      <c r="U91" s="590"/>
      <c r="V91" s="575"/>
      <c r="W91" s="575"/>
      <c r="X91" s="575"/>
      <c r="Y91" s="590"/>
      <c r="Z91" s="575"/>
      <c r="AA91" s="575"/>
      <c r="AB91" s="575"/>
      <c r="AC91" s="590"/>
      <c r="AD91" s="575"/>
      <c r="AE91" s="575"/>
      <c r="AF91" s="575"/>
      <c r="AG91" s="590"/>
      <c r="AH91" s="575"/>
      <c r="AI91" s="575"/>
      <c r="AJ91" s="575"/>
      <c r="AK91" s="590"/>
      <c r="AL91" s="575"/>
      <c r="AM91" s="575"/>
      <c r="AN91" s="575"/>
      <c r="AO91" s="590"/>
      <c r="AP91" s="575"/>
      <c r="AQ91" s="575"/>
      <c r="AR91" s="575"/>
      <c r="AS91" s="590"/>
      <c r="AT91" s="575"/>
      <c r="AU91" s="575"/>
      <c r="AV91" s="575"/>
      <c r="AW91" s="590"/>
      <c r="AX91" s="575"/>
      <c r="AY91" s="575"/>
      <c r="AZ91" s="575"/>
      <c r="BA91" s="590"/>
      <c r="BB91" s="575"/>
      <c r="BC91" s="575"/>
      <c r="BD91" s="575"/>
      <c r="BE91" s="590"/>
      <c r="BF91" s="575"/>
      <c r="BG91" s="575"/>
      <c r="BH91" s="575"/>
      <c r="BI91" s="590"/>
      <c r="BJ91" s="575"/>
      <c r="BK91" s="575"/>
      <c r="BL91" s="575"/>
      <c r="BM91" s="590"/>
      <c r="BN91" s="575"/>
      <c r="BO91" s="575"/>
      <c r="BP91" s="575"/>
      <c r="BQ91" s="590"/>
      <c r="BR91" s="575"/>
      <c r="BS91" s="575"/>
      <c r="BT91" s="575"/>
      <c r="BU91" s="590"/>
      <c r="BV91" s="575"/>
      <c r="BW91" s="575"/>
      <c r="BX91" s="575"/>
      <c r="BY91" s="590"/>
      <c r="BZ91" s="575"/>
      <c r="CA91" s="575"/>
      <c r="CB91" s="575"/>
      <c r="CC91" s="590"/>
      <c r="CD91" s="575"/>
      <c r="CE91" s="575"/>
      <c r="CF91" s="575"/>
      <c r="CG91" s="590"/>
      <c r="CH91" s="575"/>
      <c r="CI91" s="575"/>
      <c r="CJ91" s="575"/>
      <c r="CK91" s="590"/>
      <c r="CL91" s="575"/>
      <c r="CM91" s="575"/>
      <c r="CN91" s="575"/>
      <c r="CO91" s="590"/>
      <c r="CP91" s="575"/>
      <c r="CQ91" s="575"/>
      <c r="CR91" s="575"/>
      <c r="CS91" s="590"/>
      <c r="CT91" s="575"/>
      <c r="CU91" s="575"/>
      <c r="CV91" s="575"/>
      <c r="CW91" s="590"/>
      <c r="CX91" s="575"/>
      <c r="CY91" s="575"/>
      <c r="CZ91" s="575"/>
      <c r="DA91" s="590"/>
      <c r="DB91" s="575"/>
      <c r="DC91" s="575"/>
      <c r="DD91" s="575"/>
      <c r="DE91" s="590"/>
      <c r="DF91" s="575"/>
      <c r="DG91" s="575"/>
      <c r="DH91" s="575"/>
      <c r="DI91" s="590"/>
      <c r="DJ91" s="575"/>
      <c r="DK91" s="575"/>
      <c r="DL91" s="575"/>
      <c r="DM91" s="590"/>
      <c r="DN91" s="575"/>
      <c r="DO91" s="575"/>
      <c r="DP91" s="575"/>
      <c r="DQ91" s="590"/>
      <c r="DR91" s="575"/>
      <c r="DS91" s="575"/>
      <c r="DT91" s="575"/>
      <c r="DU91" s="590"/>
      <c r="DV91" s="575"/>
      <c r="DW91" s="575"/>
      <c r="DX91" s="575"/>
      <c r="DY91" s="590"/>
      <c r="DZ91" s="575"/>
      <c r="EA91" s="575"/>
      <c r="EB91" s="575"/>
      <c r="EC91" s="590"/>
      <c r="ED91" s="575"/>
      <c r="EE91" s="575"/>
      <c r="EF91" s="575"/>
      <c r="EG91" s="590"/>
      <c r="EH91" s="575"/>
      <c r="EI91" s="575"/>
      <c r="EJ91" s="575"/>
      <c r="EK91" s="590"/>
      <c r="EL91" s="575"/>
      <c r="EM91" s="575"/>
      <c r="EN91" s="575"/>
      <c r="EO91" s="590"/>
      <c r="EP91" s="575"/>
      <c r="EQ91" s="575"/>
      <c r="ER91" s="575"/>
      <c r="ES91" s="590"/>
      <c r="ET91" s="575"/>
      <c r="EU91" s="575"/>
      <c r="EV91" s="575"/>
      <c r="EW91" s="590"/>
      <c r="EX91" s="575"/>
      <c r="EY91" s="575"/>
      <c r="EZ91" s="575"/>
      <c r="FA91" s="590"/>
      <c r="FB91" s="575"/>
      <c r="FC91" s="575"/>
      <c r="FD91" s="575"/>
      <c r="FE91" s="590"/>
      <c r="FF91" s="575"/>
      <c r="FG91" s="575"/>
      <c r="FH91" s="575"/>
      <c r="FI91" s="590"/>
      <c r="FJ91" s="575"/>
      <c r="FK91" s="575"/>
      <c r="FL91" s="575"/>
      <c r="FM91" s="590"/>
      <c r="FN91" s="575"/>
      <c r="FO91" s="575"/>
      <c r="FP91" s="575"/>
      <c r="FQ91" s="590"/>
      <c r="FR91" s="575"/>
      <c r="FS91" s="575"/>
      <c r="FT91" s="575"/>
      <c r="FU91" s="590"/>
      <c r="FV91" s="575"/>
      <c r="FW91" s="575"/>
      <c r="FX91" s="575"/>
      <c r="FY91" s="590"/>
      <c r="FZ91" s="575"/>
      <c r="GA91" s="575"/>
      <c r="GB91" s="575"/>
      <c r="GC91" s="590"/>
      <c r="GD91" s="575"/>
      <c r="GE91" s="575"/>
      <c r="GF91" s="575"/>
      <c r="GG91" s="590"/>
      <c r="GH91" s="575"/>
      <c r="GI91" s="575"/>
      <c r="GJ91" s="575"/>
      <c r="GK91" s="590"/>
      <c r="GL91" s="575"/>
      <c r="GM91" s="575"/>
      <c r="GN91" s="575"/>
      <c r="GO91" s="590"/>
      <c r="GP91" s="575"/>
      <c r="GQ91" s="575"/>
      <c r="GR91" s="575"/>
      <c r="GS91" s="590"/>
      <c r="GT91" s="575"/>
      <c r="GU91" s="575"/>
      <c r="GV91" s="575"/>
      <c r="GW91" s="590"/>
      <c r="GX91" s="575"/>
      <c r="GY91" s="575"/>
      <c r="GZ91" s="575"/>
      <c r="HA91" s="590"/>
      <c r="HB91" s="575"/>
      <c r="HC91" s="575"/>
      <c r="HD91" s="575"/>
      <c r="HE91" s="590"/>
      <c r="HF91" s="575"/>
      <c r="HG91" s="575"/>
      <c r="HH91" s="575"/>
      <c r="HI91" s="590"/>
      <c r="HJ91" s="575"/>
      <c r="HK91" s="575"/>
      <c r="HL91" s="575"/>
      <c r="HM91" s="590"/>
      <c r="HN91" s="575"/>
      <c r="HO91" s="575"/>
      <c r="HP91" s="575"/>
      <c r="HQ91" s="590"/>
      <c r="HR91" s="575"/>
      <c r="HS91" s="575"/>
      <c r="HT91" s="575"/>
      <c r="HU91" s="590"/>
      <c r="HV91" s="575"/>
      <c r="HW91" s="575"/>
      <c r="HX91" s="575"/>
      <c r="HY91" s="590"/>
      <c r="HZ91" s="575"/>
      <c r="IA91" s="575"/>
      <c r="IB91" s="575"/>
      <c r="IC91" s="590"/>
      <c r="ID91" s="575"/>
      <c r="IE91" s="575"/>
      <c r="IF91" s="575"/>
      <c r="IG91" s="590"/>
      <c r="IH91" s="575"/>
      <c r="II91" s="575"/>
      <c r="IJ91" s="575"/>
      <c r="IK91" s="590"/>
      <c r="IL91" s="575"/>
      <c r="IM91" s="575"/>
      <c r="IN91" s="575"/>
      <c r="IO91" s="590"/>
      <c r="IP91" s="575"/>
      <c r="IQ91" s="575"/>
      <c r="IR91" s="575"/>
      <c r="IS91" s="590"/>
      <c r="IT91" s="575"/>
      <c r="IU91" s="575"/>
      <c r="IV91" s="575"/>
    </row>
    <row r="92" spans="1:256" ht="7.5" customHeight="1" x14ac:dyDescent="0.2">
      <c r="A92" s="590"/>
      <c r="B92" s="575"/>
      <c r="C92" s="575"/>
      <c r="D92" s="575"/>
    </row>
    <row r="93" spans="1:256" ht="51" customHeight="1" x14ac:dyDescent="0.2">
      <c r="A93" s="609" t="s">
        <v>629</v>
      </c>
      <c r="B93" s="595"/>
      <c r="C93" s="595"/>
      <c r="D93" s="595"/>
    </row>
    <row r="94" spans="1:256" ht="9.75" customHeight="1" x14ac:dyDescent="0.2">
      <c r="A94" s="3"/>
      <c r="B94" s="166"/>
      <c r="C94" s="166"/>
      <c r="D94" s="166"/>
    </row>
    <row r="95" spans="1:256" ht="15" customHeight="1" x14ac:dyDescent="0.2">
      <c r="A95" s="633" t="s">
        <v>155</v>
      </c>
      <c r="B95" s="575"/>
      <c r="C95" s="575"/>
      <c r="D95" s="575"/>
    </row>
    <row r="96" spans="1:256" ht="7.5" customHeight="1" x14ac:dyDescent="0.2">
      <c r="A96" s="585"/>
      <c r="B96" s="575"/>
      <c r="C96" s="575"/>
      <c r="D96" s="575"/>
    </row>
    <row r="97" spans="1:4" ht="25.5" customHeight="1" x14ac:dyDescent="0.2">
      <c r="A97" s="581" t="s">
        <v>491</v>
      </c>
      <c r="B97" s="575"/>
      <c r="C97" s="575"/>
      <c r="D97" s="575"/>
    </row>
    <row r="98" spans="1:4" ht="12.75" x14ac:dyDescent="0.2">
      <c r="A98" s="581" t="s">
        <v>13</v>
      </c>
      <c r="B98" s="575"/>
      <c r="C98" s="575"/>
      <c r="D98" s="575"/>
    </row>
    <row r="99" spans="1:4" ht="7.5" customHeight="1" x14ac:dyDescent="0.2">
      <c r="A99" s="667"/>
      <c r="B99" s="575"/>
      <c r="C99" s="575"/>
      <c r="D99" s="575"/>
    </row>
    <row r="100" spans="1:4" ht="38.25" customHeight="1" x14ac:dyDescent="0.2">
      <c r="A100" s="581" t="s">
        <v>797</v>
      </c>
      <c r="B100" s="575"/>
      <c r="C100" s="575"/>
      <c r="D100" s="575"/>
    </row>
    <row r="101" spans="1:4" ht="9.75" customHeight="1" x14ac:dyDescent="0.2">
      <c r="A101" s="3"/>
      <c r="B101" s="166"/>
      <c r="C101" s="166"/>
      <c r="D101" s="166"/>
    </row>
    <row r="102" spans="1:4" ht="15.75" customHeight="1" x14ac:dyDescent="0.2">
      <c r="A102" s="633" t="s">
        <v>488</v>
      </c>
      <c r="B102" s="633"/>
      <c r="C102" s="633"/>
      <c r="D102" s="633"/>
    </row>
    <row r="103" spans="1:4" ht="7.5" customHeight="1" x14ac:dyDescent="0.2">
      <c r="A103" s="3"/>
      <c r="B103" s="166"/>
      <c r="C103" s="166"/>
      <c r="D103" s="166"/>
    </row>
    <row r="104" spans="1:4" ht="67.900000000000006" customHeight="1" x14ac:dyDescent="0.2">
      <c r="A104" s="586" t="s">
        <v>745</v>
      </c>
      <c r="B104" s="587"/>
      <c r="C104" s="587"/>
      <c r="D104" s="587"/>
    </row>
    <row r="105" spans="1:4" ht="9.75" customHeight="1" x14ac:dyDescent="0.2">
      <c r="A105" s="3"/>
      <c r="B105" s="166"/>
      <c r="C105" s="166"/>
      <c r="D105" s="166"/>
    </row>
    <row r="106" spans="1:4" ht="15" x14ac:dyDescent="0.2">
      <c r="A106" s="633" t="s">
        <v>695</v>
      </c>
      <c r="B106" s="633"/>
      <c r="C106" s="633"/>
      <c r="D106" s="633"/>
    </row>
    <row r="107" spans="1:4" ht="7.5" customHeight="1" x14ac:dyDescent="0.2"/>
    <row r="108" spans="1:4" ht="12.75" customHeight="1" x14ac:dyDescent="0.2">
      <c r="A108" s="581" t="s">
        <v>707</v>
      </c>
      <c r="B108" s="612"/>
      <c r="C108" s="612"/>
      <c r="D108" s="612"/>
    </row>
    <row r="109" spans="1:4" ht="7.5" customHeight="1" x14ac:dyDescent="0.2">
      <c r="A109" s="585"/>
      <c r="B109" s="575"/>
      <c r="C109" s="575"/>
      <c r="D109" s="575"/>
    </row>
    <row r="110" spans="1:4" ht="89.25" customHeight="1" x14ac:dyDescent="0.2">
      <c r="A110" s="581" t="s">
        <v>697</v>
      </c>
      <c r="B110" s="612"/>
      <c r="C110" s="612"/>
      <c r="D110" s="612"/>
    </row>
    <row r="111" spans="1:4" ht="7.5" customHeight="1" x14ac:dyDescent="0.2">
      <c r="A111" s="585"/>
      <c r="B111" s="575"/>
      <c r="C111" s="575"/>
      <c r="D111" s="575"/>
    </row>
    <row r="112" spans="1:4" ht="89.25" customHeight="1" x14ac:dyDescent="0.2">
      <c r="A112" s="581" t="s">
        <v>630</v>
      </c>
      <c r="B112" s="575"/>
      <c r="C112" s="575"/>
      <c r="D112" s="575"/>
    </row>
    <row r="113" spans="1:6" ht="76.5" customHeight="1" x14ac:dyDescent="0.2">
      <c r="A113" s="581" t="s">
        <v>631</v>
      </c>
      <c r="B113" s="575"/>
      <c r="C113" s="575"/>
      <c r="D113" s="575"/>
    </row>
    <row r="114" spans="1:6" ht="9.75" customHeight="1" x14ac:dyDescent="0.2">
      <c r="A114" s="585"/>
      <c r="B114" s="575"/>
      <c r="C114" s="575"/>
      <c r="D114" s="575"/>
    </row>
    <row r="115" spans="1:6" ht="15" x14ac:dyDescent="0.2">
      <c r="A115" s="633" t="s">
        <v>638</v>
      </c>
      <c r="B115" s="633"/>
      <c r="C115" s="633"/>
      <c r="D115" s="633"/>
    </row>
    <row r="116" spans="1:6" ht="7.5" customHeight="1" x14ac:dyDescent="0.2">
      <c r="A116" s="585"/>
      <c r="B116" s="575"/>
      <c r="C116" s="575"/>
      <c r="D116" s="575"/>
    </row>
    <row r="117" spans="1:6" ht="38.25" customHeight="1" x14ac:dyDescent="0.2">
      <c r="A117" s="581" t="s">
        <v>696</v>
      </c>
      <c r="B117" s="575"/>
      <c r="C117" s="575"/>
      <c r="D117" s="575"/>
    </row>
    <row r="118" spans="1:6" ht="25.5" customHeight="1" x14ac:dyDescent="0.2">
      <c r="A118" s="581" t="s">
        <v>712</v>
      </c>
      <c r="B118" s="612"/>
      <c r="C118" s="612"/>
      <c r="D118" s="612"/>
    </row>
    <row r="119" spans="1:6" ht="36.6" customHeight="1" x14ac:dyDescent="0.2">
      <c r="A119" s="581" t="s">
        <v>676</v>
      </c>
      <c r="B119" s="612"/>
      <c r="C119" s="612"/>
      <c r="D119" s="612"/>
    </row>
    <row r="120" spans="1:6" ht="9.75" customHeight="1" x14ac:dyDescent="0.2">
      <c r="A120" s="585"/>
      <c r="B120" s="575"/>
      <c r="C120" s="575"/>
      <c r="D120" s="575"/>
    </row>
    <row r="121" spans="1:6" ht="15" customHeight="1" x14ac:dyDescent="0.2">
      <c r="A121" s="633" t="s">
        <v>746</v>
      </c>
      <c r="B121" s="633"/>
      <c r="C121" s="633"/>
      <c r="D121" s="633"/>
    </row>
    <row r="122" spans="1:6" ht="7.5" customHeight="1" x14ac:dyDescent="0.2">
      <c r="A122" s="354"/>
      <c r="B122" s="353"/>
      <c r="C122" s="353"/>
      <c r="D122" s="353"/>
    </row>
    <row r="123" spans="1:6" ht="76.5" customHeight="1" x14ac:dyDescent="0.2">
      <c r="A123" s="607" t="s">
        <v>749</v>
      </c>
      <c r="B123" s="608"/>
      <c r="C123" s="608"/>
      <c r="D123" s="608"/>
      <c r="F123" s="357"/>
    </row>
    <row r="124" spans="1:6" ht="69.75" customHeight="1" x14ac:dyDescent="0.2">
      <c r="A124" s="607" t="s">
        <v>748</v>
      </c>
      <c r="B124" s="608"/>
      <c r="C124" s="608"/>
      <c r="D124" s="608"/>
      <c r="F124" s="357"/>
    </row>
    <row r="125" spans="1:6" ht="25.5" customHeight="1" x14ac:dyDescent="0.2">
      <c r="A125" s="607" t="s">
        <v>780</v>
      </c>
      <c r="B125" s="603"/>
      <c r="C125" s="603"/>
      <c r="D125" s="603"/>
      <c r="F125" s="357"/>
    </row>
    <row r="126" spans="1:6" ht="25.5" customHeight="1" x14ac:dyDescent="0.2">
      <c r="A126" s="419"/>
      <c r="B126" s="420"/>
      <c r="C126" s="420"/>
      <c r="D126" s="420"/>
      <c r="F126" s="357"/>
    </row>
    <row r="127" spans="1:6" ht="25.5" customHeight="1" x14ac:dyDescent="0.2">
      <c r="A127" s="633" t="s">
        <v>1018</v>
      </c>
      <c r="B127" s="575"/>
      <c r="C127" s="575"/>
      <c r="D127" s="575"/>
      <c r="F127" s="357"/>
    </row>
    <row r="128" spans="1:6" ht="15.75" customHeight="1" x14ac:dyDescent="0.2">
      <c r="A128" s="607" t="s">
        <v>1014</v>
      </c>
      <c r="B128" s="603"/>
      <c r="C128" s="603"/>
      <c r="D128" s="603"/>
      <c r="F128" s="357"/>
    </row>
    <row r="129" spans="1:6" ht="15.75" customHeight="1" x14ac:dyDescent="0.2">
      <c r="A129" s="603"/>
      <c r="B129" s="603"/>
      <c r="C129" s="603"/>
      <c r="D129" s="603"/>
      <c r="F129" s="357"/>
    </row>
    <row r="130" spans="1:6" ht="15.75" customHeight="1" x14ac:dyDescent="0.2">
      <c r="A130" s="603"/>
      <c r="B130" s="603"/>
      <c r="C130" s="603"/>
      <c r="D130" s="603"/>
      <c r="F130" s="357"/>
    </row>
    <row r="131" spans="1:6" ht="15.75" customHeight="1" x14ac:dyDescent="0.2">
      <c r="A131" s="603"/>
      <c r="B131" s="603"/>
      <c r="C131" s="603"/>
      <c r="D131" s="603"/>
      <c r="F131" s="357"/>
    </row>
    <row r="132" spans="1:6" ht="18" customHeight="1" x14ac:dyDescent="0.2">
      <c r="A132" s="603"/>
      <c r="B132" s="603"/>
      <c r="C132" s="603"/>
      <c r="D132" s="603"/>
      <c r="F132" s="357"/>
    </row>
    <row r="133" spans="1:6" ht="18" customHeight="1" x14ac:dyDescent="0.2">
      <c r="A133" s="613" t="s">
        <v>1015</v>
      </c>
      <c r="B133" s="660"/>
      <c r="C133" s="660"/>
      <c r="D133" s="660"/>
      <c r="F133" s="357"/>
    </row>
    <row r="134" spans="1:6" ht="18" customHeight="1" x14ac:dyDescent="0.2">
      <c r="A134" s="689" t="s">
        <v>1016</v>
      </c>
      <c r="B134" s="690"/>
      <c r="C134" s="690"/>
      <c r="D134" s="690"/>
      <c r="F134" s="357"/>
    </row>
    <row r="135" spans="1:6" ht="18" customHeight="1" x14ac:dyDescent="0.2">
      <c r="A135" s="686" t="s">
        <v>985</v>
      </c>
      <c r="B135" s="687"/>
      <c r="C135" s="688"/>
      <c r="D135" s="427" t="s">
        <v>986</v>
      </c>
      <c r="F135" s="357"/>
    </row>
    <row r="136" spans="1:6" ht="18" customHeight="1" x14ac:dyDescent="0.2">
      <c r="A136" s="670" t="s">
        <v>987</v>
      </c>
      <c r="B136" s="653"/>
      <c r="C136" s="654"/>
      <c r="D136" s="432" t="s">
        <v>988</v>
      </c>
      <c r="F136" s="357"/>
    </row>
    <row r="137" spans="1:6" ht="18" customHeight="1" x14ac:dyDescent="0.2">
      <c r="A137" s="428"/>
      <c r="B137" s="422"/>
      <c r="C137" s="423"/>
      <c r="D137" s="433" t="s">
        <v>989</v>
      </c>
      <c r="F137" s="357"/>
    </row>
    <row r="138" spans="1:6" ht="18" customHeight="1" x14ac:dyDescent="0.2">
      <c r="A138" s="429"/>
      <c r="B138" s="430"/>
      <c r="C138" s="431"/>
      <c r="D138" s="437" t="s">
        <v>990</v>
      </c>
      <c r="F138" s="357"/>
    </row>
    <row r="139" spans="1:6" ht="18" customHeight="1" x14ac:dyDescent="0.2">
      <c r="A139" s="652" t="s">
        <v>991</v>
      </c>
      <c r="B139" s="653"/>
      <c r="C139" s="654"/>
      <c r="D139" s="432" t="s">
        <v>992</v>
      </c>
      <c r="F139" s="357"/>
    </row>
    <row r="140" spans="1:6" ht="18" customHeight="1" x14ac:dyDescent="0.2">
      <c r="A140" s="428"/>
      <c r="B140" s="422"/>
      <c r="C140" s="423"/>
      <c r="D140" s="465" t="s">
        <v>1089</v>
      </c>
      <c r="F140" s="357"/>
    </row>
    <row r="141" spans="1:6" ht="18" customHeight="1" x14ac:dyDescent="0.2">
      <c r="A141" s="429"/>
      <c r="B141" s="430"/>
      <c r="C141" s="431"/>
      <c r="D141" s="437" t="s">
        <v>993</v>
      </c>
      <c r="F141" s="357"/>
    </row>
    <row r="142" spans="1:6" ht="18" customHeight="1" x14ac:dyDescent="0.2">
      <c r="A142" s="652" t="s">
        <v>994</v>
      </c>
      <c r="B142" s="653"/>
      <c r="C142" s="654"/>
      <c r="D142" s="432" t="s">
        <v>995</v>
      </c>
      <c r="F142" s="357"/>
    </row>
    <row r="143" spans="1:6" ht="18" customHeight="1" x14ac:dyDescent="0.2">
      <c r="A143" s="428"/>
      <c r="B143" s="422"/>
      <c r="C143" s="423"/>
      <c r="D143" s="433" t="s">
        <v>996</v>
      </c>
      <c r="F143" s="357"/>
    </row>
    <row r="144" spans="1:6" ht="18" customHeight="1" x14ac:dyDescent="0.2">
      <c r="A144" s="429"/>
      <c r="B144" s="430"/>
      <c r="C144" s="431"/>
      <c r="D144" s="437" t="s">
        <v>997</v>
      </c>
      <c r="F144" s="357"/>
    </row>
    <row r="145" spans="1:6" ht="18" customHeight="1" x14ac:dyDescent="0.2">
      <c r="A145" s="652" t="s">
        <v>998</v>
      </c>
      <c r="B145" s="653"/>
      <c r="C145" s="654"/>
      <c r="D145" s="438" t="s">
        <v>999</v>
      </c>
      <c r="F145" s="357"/>
    </row>
    <row r="146" spans="1:6" ht="18" customHeight="1" x14ac:dyDescent="0.2">
      <c r="A146" s="428"/>
      <c r="B146" s="422"/>
      <c r="C146" s="423"/>
      <c r="D146" s="434" t="s">
        <v>1000</v>
      </c>
      <c r="F146" s="357"/>
    </row>
    <row r="147" spans="1:6" ht="18" customHeight="1" x14ac:dyDescent="0.2">
      <c r="A147" s="429"/>
      <c r="B147" s="430"/>
      <c r="C147" s="431"/>
      <c r="D147" s="436" t="s">
        <v>1001</v>
      </c>
      <c r="F147" s="357"/>
    </row>
    <row r="148" spans="1:6" ht="18" customHeight="1" x14ac:dyDescent="0.2">
      <c r="A148" s="652" t="s">
        <v>1002</v>
      </c>
      <c r="B148" s="653"/>
      <c r="C148" s="654"/>
      <c r="D148" s="438" t="s">
        <v>1003</v>
      </c>
      <c r="F148" s="357"/>
    </row>
    <row r="149" spans="1:6" ht="18" customHeight="1" x14ac:dyDescent="0.2">
      <c r="A149" s="428"/>
      <c r="B149" s="422"/>
      <c r="C149" s="423"/>
      <c r="D149" s="434" t="s">
        <v>1004</v>
      </c>
      <c r="F149" s="357"/>
    </row>
    <row r="150" spans="1:6" ht="18" customHeight="1" x14ac:dyDescent="0.2">
      <c r="A150" s="429"/>
      <c r="B150" s="430"/>
      <c r="C150" s="431"/>
      <c r="D150" s="436" t="s">
        <v>1005</v>
      </c>
      <c r="F150" s="357"/>
    </row>
    <row r="151" spans="1:6" ht="18" customHeight="1" x14ac:dyDescent="0.2">
      <c r="A151" s="652" t="s">
        <v>1006</v>
      </c>
      <c r="B151" s="653"/>
      <c r="C151" s="654"/>
      <c r="D151" s="439" t="s">
        <v>1007</v>
      </c>
      <c r="F151" s="357"/>
    </row>
    <row r="152" spans="1:6" ht="18" customHeight="1" x14ac:dyDescent="0.2">
      <c r="A152" s="428"/>
      <c r="B152" s="422"/>
      <c r="C152" s="423"/>
      <c r="D152" s="435" t="s">
        <v>1008</v>
      </c>
      <c r="F152" s="357"/>
    </row>
    <row r="153" spans="1:6" ht="18" customHeight="1" x14ac:dyDescent="0.2">
      <c r="A153" s="429"/>
      <c r="B153" s="430"/>
      <c r="C153" s="431"/>
      <c r="D153" s="440" t="s">
        <v>1009</v>
      </c>
      <c r="F153" s="357"/>
    </row>
    <row r="154" spans="1:6" ht="18" customHeight="1" x14ac:dyDescent="0.2">
      <c r="A154" s="652" t="s">
        <v>1010</v>
      </c>
      <c r="B154" s="653"/>
      <c r="C154" s="654"/>
      <c r="D154" s="438" t="s">
        <v>1011</v>
      </c>
      <c r="F154" s="357"/>
    </row>
    <row r="155" spans="1:6" ht="18" customHeight="1" x14ac:dyDescent="0.2">
      <c r="A155" s="428"/>
      <c r="B155" s="422"/>
      <c r="C155" s="423"/>
      <c r="D155" s="434" t="s">
        <v>1012</v>
      </c>
      <c r="F155" s="357"/>
    </row>
    <row r="156" spans="1:6" ht="18" customHeight="1" x14ac:dyDescent="0.2">
      <c r="A156" s="429"/>
      <c r="B156" s="430"/>
      <c r="C156" s="431"/>
      <c r="D156" s="436" t="s">
        <v>1013</v>
      </c>
      <c r="F156" s="357"/>
    </row>
    <row r="157" spans="1:6" ht="18" customHeight="1" x14ac:dyDescent="0.2">
      <c r="A157" s="441"/>
      <c r="B157" s="422"/>
      <c r="C157" s="422"/>
      <c r="D157" s="421"/>
      <c r="F157" s="357"/>
    </row>
    <row r="158" spans="1:6" ht="51.75" customHeight="1" x14ac:dyDescent="0.2">
      <c r="A158" s="613" t="s">
        <v>1017</v>
      </c>
      <c r="B158" s="563"/>
      <c r="C158" s="563"/>
      <c r="D158" s="563"/>
      <c r="F158" s="357"/>
    </row>
    <row r="159" spans="1:6" ht="16.5" customHeight="1" x14ac:dyDescent="0.2">
      <c r="A159" s="442"/>
      <c r="B159" s="424"/>
      <c r="C159" s="424"/>
      <c r="D159" s="424"/>
      <c r="F159" s="357"/>
    </row>
    <row r="160" spans="1:6" ht="20.25" customHeight="1" x14ac:dyDescent="0.2">
      <c r="A160" s="583" t="s">
        <v>1033</v>
      </c>
      <c r="B160" s="584"/>
      <c r="C160" s="584"/>
      <c r="D160" s="584"/>
      <c r="F160" s="357"/>
    </row>
    <row r="161" spans="1:6" ht="20.25" customHeight="1" x14ac:dyDescent="0.2">
      <c r="A161" s="618" t="s">
        <v>818</v>
      </c>
      <c r="B161" s="619"/>
      <c r="C161" s="620"/>
      <c r="D161" s="444" t="s">
        <v>819</v>
      </c>
      <c r="E161" s="357"/>
    </row>
    <row r="162" spans="1:6" ht="20.25" customHeight="1" x14ac:dyDescent="0.2">
      <c r="A162" s="655" t="s">
        <v>1019</v>
      </c>
      <c r="B162" s="656"/>
      <c r="C162" s="657"/>
      <c r="D162" s="443" t="s">
        <v>1020</v>
      </c>
      <c r="E162" s="357"/>
    </row>
    <row r="163" spans="1:6" ht="20.25" customHeight="1" x14ac:dyDescent="0.2">
      <c r="A163" s="614" t="s">
        <v>1021</v>
      </c>
      <c r="B163" s="615"/>
      <c r="C163" s="621"/>
      <c r="D163" s="443" t="s">
        <v>1022</v>
      </c>
      <c r="E163" s="357"/>
    </row>
    <row r="164" spans="1:6" ht="20.25" customHeight="1" x14ac:dyDescent="0.2">
      <c r="A164" s="622" t="s">
        <v>1034</v>
      </c>
      <c r="B164" s="615"/>
      <c r="C164" s="621"/>
      <c r="D164" s="435" t="s">
        <v>1035</v>
      </c>
      <c r="E164" s="357"/>
    </row>
    <row r="165" spans="1:6" ht="20.25" customHeight="1" x14ac:dyDescent="0.2">
      <c r="A165" s="614" t="s">
        <v>1023</v>
      </c>
      <c r="B165" s="615"/>
      <c r="C165" s="621"/>
      <c r="D165" s="443" t="s">
        <v>1024</v>
      </c>
      <c r="E165" s="357"/>
    </row>
    <row r="166" spans="1:6" ht="20.25" customHeight="1" x14ac:dyDescent="0.2">
      <c r="A166" s="614" t="s">
        <v>1025</v>
      </c>
      <c r="B166" s="615"/>
      <c r="C166" s="621"/>
      <c r="D166" s="443" t="s">
        <v>1026</v>
      </c>
      <c r="E166" s="357"/>
    </row>
    <row r="167" spans="1:6" ht="20.25" customHeight="1" x14ac:dyDescent="0.2">
      <c r="A167" s="614" t="s">
        <v>1027</v>
      </c>
      <c r="B167" s="615"/>
      <c r="C167" s="621"/>
      <c r="D167" s="443" t="s">
        <v>1028</v>
      </c>
      <c r="E167" s="357"/>
    </row>
    <row r="168" spans="1:6" ht="20.25" customHeight="1" x14ac:dyDescent="0.2">
      <c r="A168" s="614" t="s">
        <v>1029</v>
      </c>
      <c r="B168" s="615"/>
      <c r="C168" s="621"/>
      <c r="D168" s="443" t="s">
        <v>1030</v>
      </c>
      <c r="E168" s="357"/>
    </row>
    <row r="169" spans="1:6" ht="20.25" customHeight="1" x14ac:dyDescent="0.2">
      <c r="A169" s="622" t="s">
        <v>1036</v>
      </c>
      <c r="B169" s="615"/>
      <c r="C169" s="621"/>
      <c r="D169" s="435" t="s">
        <v>1037</v>
      </c>
      <c r="E169" s="357"/>
    </row>
    <row r="170" spans="1:6" ht="20.25" customHeight="1" x14ac:dyDescent="0.2">
      <c r="A170" s="614"/>
      <c r="B170" s="615"/>
      <c r="C170" s="446"/>
      <c r="D170" s="443"/>
      <c r="E170" s="357"/>
    </row>
    <row r="171" spans="1:6" ht="20.25" customHeight="1" x14ac:dyDescent="0.2">
      <c r="A171" s="614"/>
      <c r="B171" s="615"/>
      <c r="C171" s="446"/>
      <c r="D171" s="443" t="s">
        <v>1031</v>
      </c>
      <c r="E171" s="357"/>
    </row>
    <row r="172" spans="1:6" ht="20.25" customHeight="1" x14ac:dyDescent="0.2">
      <c r="A172" s="616"/>
      <c r="B172" s="617"/>
      <c r="C172" s="447"/>
      <c r="D172" s="445" t="s">
        <v>1038</v>
      </c>
      <c r="E172" s="357"/>
    </row>
    <row r="173" spans="1:6" ht="20.25" customHeight="1" x14ac:dyDescent="0.2">
      <c r="A173" s="162" t="s">
        <v>1032</v>
      </c>
      <c r="B173" s="424"/>
      <c r="C173" s="424"/>
      <c r="E173" s="357"/>
    </row>
    <row r="174" spans="1:6" ht="20.25" customHeight="1" x14ac:dyDescent="0.2">
      <c r="A174" s="442"/>
      <c r="B174" s="424"/>
      <c r="C174" s="424"/>
      <c r="D174" s="424"/>
      <c r="F174" s="357"/>
    </row>
    <row r="175" spans="1:6" ht="16.5" customHeight="1" x14ac:dyDescent="0.2">
      <c r="A175" s="613" t="s">
        <v>1084</v>
      </c>
      <c r="B175" s="563"/>
      <c r="C175" s="563"/>
      <c r="D175" s="563"/>
      <c r="F175" s="357"/>
    </row>
    <row r="176" spans="1:6" ht="20.25" hidden="1" customHeight="1" x14ac:dyDescent="0.2">
      <c r="A176" s="563"/>
      <c r="B176" s="563"/>
      <c r="C176" s="563"/>
      <c r="D176" s="563"/>
      <c r="F176" s="357"/>
    </row>
    <row r="177" spans="1:6" ht="20.25" hidden="1" customHeight="1" x14ac:dyDescent="0.2">
      <c r="A177" s="563"/>
      <c r="B177" s="563"/>
      <c r="C177" s="563"/>
      <c r="D177" s="563"/>
      <c r="F177" s="357"/>
    </row>
    <row r="178" spans="1:6" ht="20.25" hidden="1" customHeight="1" x14ac:dyDescent="0.2">
      <c r="A178" s="563"/>
      <c r="B178" s="563"/>
      <c r="C178" s="563"/>
      <c r="D178" s="563"/>
      <c r="F178" s="357"/>
    </row>
    <row r="179" spans="1:6" ht="20.25" customHeight="1" x14ac:dyDescent="0.3">
      <c r="A179" s="467" t="s">
        <v>1040</v>
      </c>
      <c r="C179" s="468" t="s">
        <v>1041</v>
      </c>
      <c r="D179" s="468" t="s">
        <v>1042</v>
      </c>
      <c r="F179" s="357"/>
    </row>
    <row r="180" spans="1:6" ht="20.25" customHeight="1" x14ac:dyDescent="0.2">
      <c r="A180" s="628" t="s">
        <v>1043</v>
      </c>
      <c r="B180" s="629"/>
      <c r="C180" s="630" t="s">
        <v>1044</v>
      </c>
      <c r="D180" s="631" t="s">
        <v>1045</v>
      </c>
      <c r="F180" s="357"/>
    </row>
    <row r="181" spans="1:6" ht="57.75" customHeight="1" x14ac:dyDescent="0.2">
      <c r="A181" s="629"/>
      <c r="B181" s="629"/>
      <c r="C181" s="629"/>
      <c r="D181" s="632"/>
      <c r="F181" s="357"/>
    </row>
    <row r="182" spans="1:6" ht="100.5" customHeight="1" x14ac:dyDescent="0.2">
      <c r="A182" s="588" t="s">
        <v>1046</v>
      </c>
      <c r="B182" s="589"/>
      <c r="C182" s="469" t="s">
        <v>1044</v>
      </c>
      <c r="D182" s="470" t="s">
        <v>1047</v>
      </c>
      <c r="F182" s="357"/>
    </row>
    <row r="183" spans="1:6" ht="108" customHeight="1" x14ac:dyDescent="0.2">
      <c r="A183" s="588" t="s">
        <v>1048</v>
      </c>
      <c r="B183" s="589"/>
      <c r="C183" s="469" t="s">
        <v>1044</v>
      </c>
      <c r="D183" s="470" t="s">
        <v>1049</v>
      </c>
      <c r="F183" s="357"/>
    </row>
    <row r="184" spans="1:6" ht="58.5" customHeight="1" x14ac:dyDescent="0.2">
      <c r="A184" s="588" t="s">
        <v>1050</v>
      </c>
      <c r="B184" s="589"/>
      <c r="C184" s="469" t="s">
        <v>1051</v>
      </c>
      <c r="D184" s="470" t="s">
        <v>1091</v>
      </c>
      <c r="F184" s="357"/>
    </row>
    <row r="185" spans="1:6" ht="20.25" customHeight="1" x14ac:dyDescent="0.25">
      <c r="A185" s="591" t="s">
        <v>1052</v>
      </c>
      <c r="B185" s="592"/>
      <c r="C185" s="469" t="s">
        <v>1053</v>
      </c>
      <c r="D185" s="470" t="s">
        <v>1091</v>
      </c>
      <c r="F185" s="357"/>
    </row>
    <row r="186" spans="1:6" ht="29.25" customHeight="1" x14ac:dyDescent="0.2">
      <c r="A186" s="588" t="s">
        <v>1055</v>
      </c>
      <c r="B186" s="589"/>
      <c r="C186" s="469" t="s">
        <v>1056</v>
      </c>
      <c r="D186" s="470" t="s">
        <v>1054</v>
      </c>
      <c r="F186" s="357"/>
    </row>
    <row r="187" spans="1:6" ht="46.5" customHeight="1" x14ac:dyDescent="0.2">
      <c r="A187" s="588" t="s">
        <v>1075</v>
      </c>
      <c r="B187" s="589"/>
      <c r="C187" s="471" t="s">
        <v>1076</v>
      </c>
      <c r="D187" s="470" t="s">
        <v>1077</v>
      </c>
      <c r="F187" s="357"/>
    </row>
    <row r="188" spans="1:6" ht="70.5" customHeight="1" x14ac:dyDescent="0.2">
      <c r="A188" s="588" t="s">
        <v>1092</v>
      </c>
      <c r="B188" s="589"/>
      <c r="C188" s="471" t="s">
        <v>1080</v>
      </c>
      <c r="D188" s="470" t="s">
        <v>1081</v>
      </c>
      <c r="F188" s="357"/>
    </row>
    <row r="189" spans="1:6" ht="66" customHeight="1" x14ac:dyDescent="0.2">
      <c r="A189" s="588" t="s">
        <v>1057</v>
      </c>
      <c r="B189" s="589"/>
      <c r="C189" s="471" t="s">
        <v>1058</v>
      </c>
      <c r="D189" s="470" t="s">
        <v>1059</v>
      </c>
      <c r="F189" s="357"/>
    </row>
    <row r="190" spans="1:6" ht="69" customHeight="1" x14ac:dyDescent="0.2">
      <c r="A190" s="588" t="s">
        <v>1060</v>
      </c>
      <c r="B190" s="589"/>
      <c r="C190" s="471" t="s">
        <v>1058</v>
      </c>
      <c r="D190" s="470" t="s">
        <v>1061</v>
      </c>
      <c r="F190" s="357"/>
    </row>
    <row r="191" spans="1:6" ht="68.25" customHeight="1" x14ac:dyDescent="0.2">
      <c r="A191" s="588" t="s">
        <v>1062</v>
      </c>
      <c r="B191" s="589"/>
      <c r="C191" s="471" t="s">
        <v>1058</v>
      </c>
      <c r="D191" s="470" t="s">
        <v>1063</v>
      </c>
      <c r="F191" s="357"/>
    </row>
    <row r="192" spans="1:6" ht="61.5" customHeight="1" x14ac:dyDescent="0.2">
      <c r="A192" s="588" t="s">
        <v>1064</v>
      </c>
      <c r="B192" s="589"/>
      <c r="C192" s="471" t="s">
        <v>1065</v>
      </c>
      <c r="D192" s="470" t="s">
        <v>1066</v>
      </c>
      <c r="F192" s="357"/>
    </row>
    <row r="193" spans="1:6" ht="59.25" customHeight="1" x14ac:dyDescent="0.2">
      <c r="A193" s="588" t="s">
        <v>1067</v>
      </c>
      <c r="B193" s="589"/>
      <c r="C193" s="471" t="s">
        <v>1065</v>
      </c>
      <c r="D193" s="470" t="s">
        <v>1068</v>
      </c>
      <c r="F193" s="357"/>
    </row>
    <row r="194" spans="1:6" ht="68.25" customHeight="1" x14ac:dyDescent="0.2">
      <c r="A194" s="588" t="s">
        <v>1069</v>
      </c>
      <c r="B194" s="589"/>
      <c r="C194" s="471" t="s">
        <v>1065</v>
      </c>
      <c r="D194" s="470" t="s">
        <v>1070</v>
      </c>
      <c r="F194" s="357"/>
    </row>
    <row r="195" spans="1:6" ht="78.75" customHeight="1" x14ac:dyDescent="0.2">
      <c r="A195" s="588" t="s">
        <v>1078</v>
      </c>
      <c r="B195" s="589"/>
      <c r="C195" s="471" t="s">
        <v>1058</v>
      </c>
      <c r="D195" s="470" t="s">
        <v>1079</v>
      </c>
      <c r="F195" s="357"/>
    </row>
    <row r="196" spans="1:6" ht="120" customHeight="1" x14ac:dyDescent="0.2">
      <c r="A196" s="588" t="s">
        <v>1093</v>
      </c>
      <c r="B196" s="589"/>
      <c r="C196" s="471" t="s">
        <v>1082</v>
      </c>
      <c r="D196" s="470" t="s">
        <v>1083</v>
      </c>
      <c r="F196" s="357"/>
    </row>
    <row r="197" spans="1:6" ht="56.25" customHeight="1" x14ac:dyDescent="0.2">
      <c r="A197" s="588" t="s">
        <v>1094</v>
      </c>
      <c r="B197" s="589"/>
      <c r="C197" s="469" t="s">
        <v>1095</v>
      </c>
      <c r="D197" s="470" t="s">
        <v>1096</v>
      </c>
      <c r="F197" s="357"/>
    </row>
    <row r="198" spans="1:6" ht="48.75" customHeight="1" x14ac:dyDescent="0.2">
      <c r="A198" s="588" t="s">
        <v>1050</v>
      </c>
      <c r="B198" s="589"/>
      <c r="C198" s="471" t="s">
        <v>1097</v>
      </c>
      <c r="D198" s="470" t="s">
        <v>1098</v>
      </c>
      <c r="F198" s="357"/>
    </row>
    <row r="199" spans="1:6" ht="48.75" customHeight="1" x14ac:dyDescent="0.2">
      <c r="A199" s="588" t="s">
        <v>1094</v>
      </c>
      <c r="B199" s="589"/>
      <c r="C199" s="469" t="s">
        <v>1071</v>
      </c>
      <c r="D199" s="470" t="s">
        <v>1072</v>
      </c>
      <c r="F199" s="357"/>
    </row>
    <row r="200" spans="1:6" ht="41.25" customHeight="1" x14ac:dyDescent="0.2">
      <c r="A200" s="588" t="s">
        <v>1050</v>
      </c>
      <c r="B200" s="589"/>
      <c r="C200" s="469" t="s">
        <v>1073</v>
      </c>
      <c r="D200" s="470" t="s">
        <v>1074</v>
      </c>
      <c r="F200" s="357"/>
    </row>
    <row r="201" spans="1:6" ht="20.25" customHeight="1" x14ac:dyDescent="0.2">
      <c r="A201" s="456"/>
      <c r="B201" s="454"/>
      <c r="C201" s="454"/>
      <c r="D201" s="454"/>
      <c r="F201" s="357"/>
    </row>
    <row r="202" spans="1:6" ht="18" customHeight="1" x14ac:dyDescent="0.2">
      <c r="A202" s="633" t="s">
        <v>868</v>
      </c>
      <c r="B202" s="633"/>
      <c r="C202" s="633"/>
      <c r="D202" s="633"/>
      <c r="F202" s="357"/>
    </row>
    <row r="203" spans="1:6" ht="11.25" customHeight="1" x14ac:dyDescent="0.2">
      <c r="A203" s="462"/>
      <c r="B203" s="455"/>
      <c r="C203" s="455"/>
      <c r="D203" s="455"/>
      <c r="F203" s="357"/>
    </row>
    <row r="204" spans="1:6" ht="9.75" customHeight="1" x14ac:dyDescent="0.2">
      <c r="A204" s="586" t="s">
        <v>869</v>
      </c>
      <c r="B204" s="586"/>
      <c r="C204" s="586"/>
      <c r="D204" s="586"/>
      <c r="F204" s="357"/>
    </row>
    <row r="205" spans="1:6" ht="9.75" customHeight="1" x14ac:dyDescent="0.2">
      <c r="A205" s="459"/>
      <c r="B205" s="463"/>
      <c r="C205" s="463"/>
      <c r="D205" s="463"/>
      <c r="F205" s="357"/>
    </row>
    <row r="206" spans="1:6" ht="15" customHeight="1" x14ac:dyDescent="0.2">
      <c r="A206" s="633" t="s">
        <v>810</v>
      </c>
      <c r="B206" s="633"/>
      <c r="C206" s="633"/>
      <c r="D206" s="633"/>
      <c r="F206" s="357"/>
    </row>
    <row r="207" spans="1:6" ht="7.5" customHeight="1" x14ac:dyDescent="0.2">
      <c r="A207" s="460"/>
      <c r="B207" s="461"/>
      <c r="C207" s="461"/>
      <c r="D207" s="461"/>
      <c r="F207" s="357"/>
    </row>
    <row r="208" spans="1:6" ht="13.15" customHeight="1" x14ac:dyDescent="0.2">
      <c r="A208" s="586" t="s">
        <v>811</v>
      </c>
      <c r="B208" s="586"/>
      <c r="C208" s="586"/>
      <c r="D208" s="586"/>
      <c r="F208" s="357"/>
    </row>
    <row r="209" spans="1:6" ht="45.6" customHeight="1" x14ac:dyDescent="0.2">
      <c r="A209" s="586" t="s">
        <v>834</v>
      </c>
      <c r="B209" s="586"/>
      <c r="C209" s="586"/>
      <c r="D209" s="586"/>
      <c r="F209" s="357"/>
    </row>
    <row r="210" spans="1:6" ht="45" customHeight="1" x14ac:dyDescent="0.2">
      <c r="A210" s="586" t="s">
        <v>862</v>
      </c>
      <c r="B210" s="586"/>
      <c r="C210" s="586"/>
      <c r="D210" s="586"/>
      <c r="F210" s="357"/>
    </row>
    <row r="211" spans="1:6" ht="104.25" customHeight="1" x14ac:dyDescent="0.2">
      <c r="A211" s="586" t="s">
        <v>867</v>
      </c>
      <c r="B211" s="586"/>
      <c r="C211" s="586"/>
      <c r="D211" s="586"/>
      <c r="F211" s="357"/>
    </row>
    <row r="212" spans="1:6" ht="43.5" customHeight="1" x14ac:dyDescent="0.2">
      <c r="A212" s="586" t="s">
        <v>856</v>
      </c>
      <c r="B212" s="586"/>
      <c r="C212" s="586"/>
      <c r="D212" s="586"/>
      <c r="F212" s="357"/>
    </row>
    <row r="213" spans="1:6" ht="7.15" customHeight="1" x14ac:dyDescent="0.2">
      <c r="A213" s="586"/>
      <c r="B213" s="586"/>
      <c r="C213" s="586"/>
      <c r="D213" s="586"/>
      <c r="F213" s="357"/>
    </row>
    <row r="214" spans="1:6" ht="13.5" customHeight="1" thickBot="1" x14ac:dyDescent="0.25">
      <c r="A214" s="662" t="s">
        <v>1039</v>
      </c>
      <c r="B214" s="662"/>
      <c r="C214" s="662"/>
      <c r="D214" s="662"/>
      <c r="F214" s="357"/>
    </row>
    <row r="215" spans="1:6" ht="12.75" x14ac:dyDescent="0.2">
      <c r="A215" s="663" t="s">
        <v>818</v>
      </c>
      <c r="B215" s="664"/>
      <c r="C215" s="403" t="s">
        <v>819</v>
      </c>
      <c r="D215" s="404"/>
      <c r="F215" s="357"/>
    </row>
    <row r="216" spans="1:6" ht="6" customHeight="1" x14ac:dyDescent="0.2">
      <c r="A216" s="405"/>
      <c r="B216" s="406"/>
      <c r="C216" s="458"/>
      <c r="D216" s="404"/>
      <c r="F216" s="357"/>
    </row>
    <row r="217" spans="1:6" ht="13.15" customHeight="1" x14ac:dyDescent="0.2">
      <c r="A217" s="405" t="s">
        <v>15</v>
      </c>
      <c r="B217" s="408" t="s">
        <v>814</v>
      </c>
      <c r="C217" s="650" t="s">
        <v>813</v>
      </c>
      <c r="D217" s="651"/>
      <c r="F217" s="357"/>
    </row>
    <row r="218" spans="1:6" ht="13.15" customHeight="1" x14ac:dyDescent="0.2">
      <c r="A218" s="405"/>
      <c r="B218" s="406"/>
      <c r="C218" s="650" t="s">
        <v>845</v>
      </c>
      <c r="D218" s="651"/>
      <c r="F218" s="357"/>
    </row>
    <row r="219" spans="1:6" ht="13.15" customHeight="1" x14ac:dyDescent="0.2">
      <c r="A219" s="405"/>
      <c r="B219" s="406"/>
      <c r="C219" s="650" t="s">
        <v>822</v>
      </c>
      <c r="D219" s="651"/>
      <c r="F219" s="357"/>
    </row>
    <row r="220" spans="1:6" ht="13.15" customHeight="1" x14ac:dyDescent="0.2">
      <c r="A220" s="405"/>
      <c r="B220" s="406"/>
      <c r="C220" s="650" t="s">
        <v>837</v>
      </c>
      <c r="D220" s="651"/>
      <c r="F220" s="357"/>
    </row>
    <row r="221" spans="1:6" ht="6" customHeight="1" x14ac:dyDescent="0.2">
      <c r="A221" s="405"/>
      <c r="B221" s="406"/>
      <c r="C221" s="458"/>
      <c r="D221" s="453"/>
      <c r="F221" s="357"/>
    </row>
    <row r="222" spans="1:6" ht="13.15" customHeight="1" x14ac:dyDescent="0.2">
      <c r="A222" s="405" t="s">
        <v>15</v>
      </c>
      <c r="B222" s="408" t="s">
        <v>815</v>
      </c>
      <c r="C222" s="650" t="s">
        <v>846</v>
      </c>
      <c r="D222" s="651"/>
      <c r="F222" s="357"/>
    </row>
    <row r="223" spans="1:6" ht="13.15" customHeight="1" x14ac:dyDescent="0.2">
      <c r="A223" s="405"/>
      <c r="B223" s="406"/>
      <c r="C223" s="650" t="s">
        <v>847</v>
      </c>
      <c r="D223" s="651"/>
      <c r="F223" s="357"/>
    </row>
    <row r="224" spans="1:6" ht="13.15" customHeight="1" x14ac:dyDescent="0.2">
      <c r="A224" s="405"/>
      <c r="B224" s="406"/>
      <c r="C224" s="650" t="s">
        <v>848</v>
      </c>
      <c r="D224" s="651"/>
      <c r="F224" s="357"/>
    </row>
    <row r="225" spans="1:6" ht="13.15" customHeight="1" x14ac:dyDescent="0.2">
      <c r="A225" s="405"/>
      <c r="B225" s="406"/>
      <c r="C225" s="650" t="s">
        <v>849</v>
      </c>
      <c r="D225" s="651"/>
      <c r="F225" s="357"/>
    </row>
    <row r="226" spans="1:6" ht="13.15" customHeight="1" x14ac:dyDescent="0.2">
      <c r="A226" s="405"/>
      <c r="B226" s="406"/>
      <c r="C226" s="650" t="s">
        <v>823</v>
      </c>
      <c r="D226" s="651"/>
      <c r="F226" s="357"/>
    </row>
    <row r="227" spans="1:6" ht="13.15" customHeight="1" x14ac:dyDescent="0.2">
      <c r="A227" s="405"/>
      <c r="B227" s="406"/>
      <c r="C227" s="650" t="s">
        <v>824</v>
      </c>
      <c r="D227" s="651"/>
      <c r="F227" s="357"/>
    </row>
    <row r="228" spans="1:6" ht="13.15" customHeight="1" x14ac:dyDescent="0.2">
      <c r="A228" s="405"/>
      <c r="B228" s="406"/>
      <c r="C228" s="650" t="s">
        <v>850</v>
      </c>
      <c r="D228" s="651"/>
      <c r="F228" s="357"/>
    </row>
    <row r="229" spans="1:6" ht="13.15" customHeight="1" x14ac:dyDescent="0.2">
      <c r="A229" s="405"/>
      <c r="B229" s="406"/>
      <c r="C229" s="650" t="s">
        <v>853</v>
      </c>
      <c r="D229" s="651"/>
      <c r="F229" s="357"/>
    </row>
    <row r="230" spans="1:6" ht="13.15" customHeight="1" x14ac:dyDescent="0.2">
      <c r="A230" s="405"/>
      <c r="B230" s="406"/>
      <c r="C230" s="650" t="s">
        <v>854</v>
      </c>
      <c r="D230" s="651"/>
      <c r="F230" s="357"/>
    </row>
    <row r="231" spans="1:6" ht="13.15" customHeight="1" x14ac:dyDescent="0.2">
      <c r="A231" s="405"/>
      <c r="B231" s="406"/>
      <c r="C231" s="650" t="s">
        <v>855</v>
      </c>
      <c r="D231" s="651"/>
      <c r="F231" s="357"/>
    </row>
    <row r="232" spans="1:6" ht="6" customHeight="1" x14ac:dyDescent="0.2">
      <c r="A232" s="405"/>
      <c r="B232" s="406"/>
      <c r="C232" s="458"/>
      <c r="D232" s="453"/>
      <c r="F232" s="357"/>
    </row>
    <row r="233" spans="1:6" ht="13.15" customHeight="1" x14ac:dyDescent="0.2">
      <c r="A233" s="405" t="s">
        <v>15</v>
      </c>
      <c r="B233" s="408" t="s">
        <v>816</v>
      </c>
      <c r="C233" s="650" t="s">
        <v>857</v>
      </c>
      <c r="D233" s="651"/>
      <c r="F233" s="357"/>
    </row>
    <row r="234" spans="1:6" ht="13.15" customHeight="1" x14ac:dyDescent="0.2">
      <c r="A234" s="405"/>
      <c r="B234" s="406"/>
      <c r="C234" s="650" t="s">
        <v>825</v>
      </c>
      <c r="D234" s="651"/>
      <c r="F234" s="357"/>
    </row>
    <row r="235" spans="1:6" ht="6" customHeight="1" x14ac:dyDescent="0.2">
      <c r="A235" s="405"/>
      <c r="B235" s="406"/>
      <c r="C235" s="458"/>
      <c r="D235" s="453"/>
      <c r="F235" s="357"/>
    </row>
    <row r="236" spans="1:6" ht="15.75" customHeight="1" x14ac:dyDescent="0.2">
      <c r="A236" s="405" t="s">
        <v>15</v>
      </c>
      <c r="B236" s="408" t="s">
        <v>817</v>
      </c>
      <c r="C236" s="650" t="s">
        <v>851</v>
      </c>
      <c r="D236" s="651"/>
      <c r="F236" s="357"/>
    </row>
    <row r="237" spans="1:6" ht="15.75" customHeight="1" thickBot="1" x14ac:dyDescent="0.25">
      <c r="A237" s="409"/>
      <c r="B237" s="410"/>
      <c r="C237" s="668" t="s">
        <v>852</v>
      </c>
      <c r="D237" s="669"/>
      <c r="F237" s="357"/>
    </row>
    <row r="238" spans="1:6" ht="6" customHeight="1" x14ac:dyDescent="0.2">
      <c r="A238" s="457"/>
      <c r="B238" s="464"/>
      <c r="C238" s="458"/>
      <c r="D238" s="453"/>
      <c r="F238" s="357"/>
    </row>
    <row r="239" spans="1:6" ht="26.45" customHeight="1" x14ac:dyDescent="0.2">
      <c r="A239" s="627" t="s">
        <v>830</v>
      </c>
      <c r="B239" s="627"/>
      <c r="C239" s="627"/>
      <c r="D239" s="627"/>
      <c r="F239" s="357"/>
    </row>
    <row r="240" spans="1:6" ht="6" customHeight="1" x14ac:dyDescent="0.2">
      <c r="A240" s="627"/>
      <c r="B240" s="627"/>
      <c r="C240" s="627"/>
      <c r="D240" s="627"/>
      <c r="F240" s="357"/>
    </row>
    <row r="241" spans="1:6" ht="13.15" customHeight="1" x14ac:dyDescent="0.2">
      <c r="A241" s="457" t="s">
        <v>15</v>
      </c>
      <c r="B241" s="412" t="s">
        <v>826</v>
      </c>
      <c r="C241" s="649" t="s">
        <v>827</v>
      </c>
      <c r="D241" s="649"/>
      <c r="F241" s="357"/>
    </row>
    <row r="242" spans="1:6" ht="13.15" customHeight="1" x14ac:dyDescent="0.2">
      <c r="A242" s="411"/>
      <c r="B242" s="398" t="s">
        <v>828</v>
      </c>
      <c r="C242" s="396"/>
      <c r="D242" s="396"/>
      <c r="F242" s="357"/>
    </row>
    <row r="243" spans="1:6" ht="13.15" customHeight="1" x14ac:dyDescent="0.2">
      <c r="A243" s="411"/>
      <c r="B243" s="651" t="s">
        <v>829</v>
      </c>
      <c r="C243" s="658"/>
      <c r="D243" s="658"/>
      <c r="F243" s="357"/>
    </row>
    <row r="244" spans="1:6" ht="13.15" customHeight="1" x14ac:dyDescent="0.2">
      <c r="A244" s="411"/>
      <c r="B244" s="407" t="s">
        <v>859</v>
      </c>
      <c r="C244" s="407"/>
      <c r="D244" s="396"/>
      <c r="F244" s="357"/>
    </row>
    <row r="245" spans="1:6" ht="13.15" customHeight="1" x14ac:dyDescent="0.2">
      <c r="A245" s="411"/>
      <c r="B245" s="649" t="s">
        <v>861</v>
      </c>
      <c r="C245" s="561"/>
      <c r="D245" s="561"/>
      <c r="F245" s="357"/>
    </row>
    <row r="246" spans="1:6" ht="13.15" customHeight="1" x14ac:dyDescent="0.2">
      <c r="A246" s="411"/>
      <c r="B246" s="649" t="s">
        <v>860</v>
      </c>
      <c r="C246" s="561"/>
      <c r="D246" s="561"/>
      <c r="F246" s="357"/>
    </row>
    <row r="247" spans="1:6" ht="6" customHeight="1" x14ac:dyDescent="0.2">
      <c r="A247" s="411"/>
      <c r="B247" s="396"/>
      <c r="C247" s="396"/>
      <c r="D247" s="396"/>
      <c r="F247" s="357"/>
    </row>
    <row r="248" spans="1:6" ht="12.75" x14ac:dyDescent="0.2">
      <c r="A248" s="411" t="s">
        <v>15</v>
      </c>
      <c r="B248" s="412" t="s">
        <v>863</v>
      </c>
      <c r="C248" s="649" t="s">
        <v>838</v>
      </c>
      <c r="D248" s="561"/>
      <c r="F248" s="357"/>
    </row>
    <row r="249" spans="1:6" ht="12.75" x14ac:dyDescent="0.2">
      <c r="A249" s="411"/>
      <c r="B249" s="398" t="s">
        <v>831</v>
      </c>
      <c r="C249" s="396"/>
      <c r="D249" s="396"/>
      <c r="F249" s="357"/>
    </row>
    <row r="250" spans="1:6" ht="12.75" x14ac:dyDescent="0.2">
      <c r="A250" s="411"/>
      <c r="B250" s="407" t="s">
        <v>832</v>
      </c>
      <c r="C250" s="396"/>
      <c r="D250" s="396"/>
      <c r="F250" s="357"/>
    </row>
    <row r="251" spans="1:6" ht="12.75" x14ac:dyDescent="0.2">
      <c r="A251" s="411"/>
      <c r="B251" s="659" t="s">
        <v>833</v>
      </c>
      <c r="C251" s="561"/>
      <c r="D251" s="561"/>
      <c r="F251" s="357"/>
    </row>
    <row r="252" spans="1:6" ht="6" customHeight="1" x14ac:dyDescent="0.2">
      <c r="A252" s="411"/>
      <c r="B252" s="396"/>
      <c r="C252" s="396"/>
      <c r="D252" s="396"/>
      <c r="F252" s="357"/>
    </row>
    <row r="253" spans="1:6" ht="12.75" x14ac:dyDescent="0.2">
      <c r="A253" s="411" t="s">
        <v>15</v>
      </c>
      <c r="B253" s="412" t="s">
        <v>812</v>
      </c>
      <c r="C253" s="649" t="s">
        <v>820</v>
      </c>
      <c r="D253" s="561"/>
      <c r="F253" s="357"/>
    </row>
    <row r="254" spans="1:6" ht="12.75" x14ac:dyDescent="0.2">
      <c r="A254" s="411"/>
      <c r="B254" s="413"/>
      <c r="C254" s="665" t="s">
        <v>858</v>
      </c>
      <c r="D254" s="666"/>
      <c r="F254" s="357"/>
    </row>
    <row r="255" spans="1:6" ht="12.75" x14ac:dyDescent="0.2">
      <c r="A255" s="411"/>
      <c r="B255" s="413"/>
      <c r="C255" s="414" t="s">
        <v>822</v>
      </c>
      <c r="D255" s="415"/>
      <c r="F255" s="357"/>
    </row>
    <row r="256" spans="1:6" ht="26.45" customHeight="1" x14ac:dyDescent="0.2">
      <c r="A256" s="411"/>
      <c r="B256" s="625" t="s">
        <v>835</v>
      </c>
      <c r="C256" s="626"/>
      <c r="D256" s="626"/>
      <c r="F256" s="357"/>
    </row>
    <row r="257" spans="1:6" ht="11.45" customHeight="1" x14ac:dyDescent="0.2">
      <c r="A257" s="411"/>
      <c r="B257" s="651"/>
      <c r="C257" s="561"/>
      <c r="D257" s="561"/>
      <c r="F257" s="357"/>
    </row>
    <row r="258" spans="1:6" ht="12.6" customHeight="1" x14ac:dyDescent="0.2">
      <c r="A258" s="627" t="s">
        <v>864</v>
      </c>
      <c r="B258" s="561"/>
      <c r="C258" s="561"/>
      <c r="D258" s="561"/>
      <c r="F258" s="357"/>
    </row>
    <row r="259" spans="1:6" ht="12.75" customHeight="1" x14ac:dyDescent="0.2">
      <c r="A259" s="624" t="s">
        <v>865</v>
      </c>
      <c r="B259" s="624"/>
      <c r="C259" s="624"/>
      <c r="D259" s="624"/>
      <c r="F259" s="357"/>
    </row>
    <row r="260" spans="1:6" ht="9.6" customHeight="1" x14ac:dyDescent="0.2">
      <c r="A260" s="607"/>
      <c r="B260" s="603"/>
      <c r="C260" s="603"/>
      <c r="D260" s="603"/>
      <c r="F260" s="357"/>
    </row>
    <row r="261" spans="1:6" ht="15" customHeight="1" x14ac:dyDescent="0.2">
      <c r="A261" s="633" t="s">
        <v>789</v>
      </c>
      <c r="B261" s="575"/>
      <c r="C261" s="575"/>
      <c r="D261" s="575"/>
      <c r="F261" s="357"/>
    </row>
    <row r="262" spans="1:6" ht="6.6" customHeight="1" x14ac:dyDescent="0.2">
      <c r="A262" s="607"/>
      <c r="B262" s="603"/>
      <c r="C262" s="603"/>
      <c r="D262" s="603"/>
      <c r="F262" s="357"/>
    </row>
    <row r="263" spans="1:6" ht="51" customHeight="1" x14ac:dyDescent="0.2">
      <c r="A263" s="623" t="s">
        <v>791</v>
      </c>
      <c r="B263" s="661"/>
      <c r="C263" s="661"/>
      <c r="D263" s="661"/>
      <c r="F263" s="357"/>
    </row>
    <row r="264" spans="1:6" ht="12.75" x14ac:dyDescent="0.2">
      <c r="A264" s="623" t="s">
        <v>792</v>
      </c>
      <c r="B264" s="661"/>
      <c r="C264" s="661"/>
      <c r="D264" s="661"/>
      <c r="F264" s="357"/>
    </row>
    <row r="265" spans="1:6" ht="12.75" customHeight="1" x14ac:dyDescent="0.2">
      <c r="A265" s="624" t="s">
        <v>795</v>
      </c>
      <c r="B265" s="624"/>
      <c r="C265" s="624"/>
      <c r="D265" s="624"/>
      <c r="F265" s="357"/>
    </row>
    <row r="266" spans="1:6" ht="7.5" customHeight="1" x14ac:dyDescent="0.2">
      <c r="A266" s="623"/>
      <c r="B266" s="575"/>
      <c r="C266" s="575"/>
      <c r="D266" s="575"/>
      <c r="F266" s="357"/>
    </row>
    <row r="267" spans="1:6" ht="75" customHeight="1" x14ac:dyDescent="0.2">
      <c r="A267" s="623" t="s">
        <v>803</v>
      </c>
      <c r="B267" s="595"/>
      <c r="C267" s="595"/>
      <c r="D267" s="595"/>
      <c r="F267" s="357"/>
    </row>
    <row r="268" spans="1:6" ht="9.75" customHeight="1" x14ac:dyDescent="0.2">
      <c r="A268" s="373"/>
      <c r="B268" s="374"/>
      <c r="C268" s="374"/>
      <c r="D268" s="374"/>
      <c r="F268" s="357"/>
    </row>
    <row r="269" spans="1:6" ht="15" customHeight="1" x14ac:dyDescent="0.2">
      <c r="A269" s="633" t="s">
        <v>778</v>
      </c>
      <c r="B269" s="575"/>
      <c r="C269" s="575"/>
      <c r="D269" s="575"/>
      <c r="F269" s="357"/>
    </row>
    <row r="270" spans="1:6" ht="6.6" customHeight="1" x14ac:dyDescent="0.2">
      <c r="A270" s="607"/>
      <c r="B270" s="603"/>
      <c r="C270" s="603"/>
      <c r="D270" s="603"/>
      <c r="F270" s="357"/>
    </row>
    <row r="271" spans="1:6" ht="25.5" customHeight="1" x14ac:dyDescent="0.2">
      <c r="A271" s="623" t="s">
        <v>779</v>
      </c>
      <c r="B271" s="661"/>
      <c r="C271" s="661"/>
      <c r="D271" s="661"/>
      <c r="F271" s="357"/>
    </row>
    <row r="272" spans="1:6" ht="45.75" customHeight="1" x14ac:dyDescent="0.2">
      <c r="A272" s="623" t="s">
        <v>786</v>
      </c>
      <c r="B272" s="661"/>
      <c r="C272" s="661"/>
      <c r="D272" s="661"/>
      <c r="F272" s="357"/>
    </row>
    <row r="273" spans="1:6" ht="63.75" customHeight="1" x14ac:dyDescent="0.2">
      <c r="A273" s="623" t="s">
        <v>659</v>
      </c>
      <c r="B273" s="595"/>
      <c r="C273" s="595"/>
      <c r="D273" s="595"/>
      <c r="F273" s="357"/>
    </row>
    <row r="274" spans="1:6" ht="9.75" customHeight="1" x14ac:dyDescent="0.2">
      <c r="A274" s="354"/>
      <c r="B274" s="353"/>
      <c r="C274" s="353"/>
      <c r="D274" s="353"/>
    </row>
    <row r="275" spans="1:6" ht="15" customHeight="1" x14ac:dyDescent="0.2">
      <c r="A275" s="633" t="s">
        <v>747</v>
      </c>
      <c r="B275" s="575"/>
      <c r="C275" s="575"/>
      <c r="D275" s="575"/>
    </row>
    <row r="276" spans="1:6" ht="7.5" customHeight="1" x14ac:dyDescent="0.2">
      <c r="A276" s="354"/>
      <c r="B276" s="353"/>
      <c r="C276" s="353"/>
      <c r="D276" s="353"/>
    </row>
    <row r="277" spans="1:6" ht="204" customHeight="1" x14ac:dyDescent="0.2">
      <c r="A277" s="647" t="s">
        <v>782</v>
      </c>
      <c r="B277" s="648"/>
      <c r="C277" s="648"/>
      <c r="D277" s="648"/>
    </row>
    <row r="278" spans="1:6" ht="7.5" customHeight="1" x14ac:dyDescent="0.2">
      <c r="A278" s="365"/>
      <c r="B278" s="364"/>
      <c r="C278" s="364"/>
      <c r="D278" s="364"/>
    </row>
    <row r="279" spans="1:6" ht="91.9" customHeight="1" x14ac:dyDescent="0.2">
      <c r="A279" s="607" t="s">
        <v>781</v>
      </c>
      <c r="B279" s="603"/>
      <c r="C279" s="603"/>
      <c r="D279" s="603"/>
    </row>
    <row r="280" spans="1:6" ht="7.5" customHeight="1" x14ac:dyDescent="0.2">
      <c r="A280" s="354"/>
      <c r="B280" s="353"/>
      <c r="C280" s="353"/>
      <c r="D280" s="353"/>
    </row>
    <row r="281" spans="1:6" ht="63.75" customHeight="1" x14ac:dyDescent="0.2">
      <c r="A281" s="607" t="s">
        <v>762</v>
      </c>
      <c r="B281" s="603"/>
      <c r="C281" s="603"/>
      <c r="D281" s="603"/>
    </row>
    <row r="282" spans="1:6" ht="38.25" customHeight="1" x14ac:dyDescent="0.2">
      <c r="A282" s="607" t="s">
        <v>760</v>
      </c>
      <c r="B282" s="603"/>
      <c r="C282" s="603"/>
      <c r="D282" s="603"/>
    </row>
    <row r="283" spans="1:6" ht="7.5" customHeight="1" x14ac:dyDescent="0.2">
      <c r="A283" s="356"/>
      <c r="B283" s="355"/>
      <c r="C283" s="355"/>
      <c r="D283" s="355"/>
    </row>
    <row r="284" spans="1:6" ht="25.5" customHeight="1" x14ac:dyDescent="0.2">
      <c r="A284" s="607" t="s">
        <v>770</v>
      </c>
      <c r="B284" s="603"/>
      <c r="C284" s="603"/>
      <c r="D284" s="603"/>
    </row>
    <row r="285" spans="1:6" ht="76.5" customHeight="1" x14ac:dyDescent="0.2">
      <c r="A285" s="607" t="s">
        <v>768</v>
      </c>
      <c r="B285" s="603"/>
      <c r="C285" s="603"/>
      <c r="D285" s="603"/>
    </row>
    <row r="286" spans="1:6" ht="12.75" x14ac:dyDescent="0.2">
      <c r="A286" s="607" t="s">
        <v>750</v>
      </c>
      <c r="B286" s="603"/>
      <c r="C286" s="603"/>
      <c r="D286" s="603"/>
    </row>
    <row r="287" spans="1:6" ht="7.5" customHeight="1" x14ac:dyDescent="0.2">
      <c r="A287" s="356"/>
      <c r="B287" s="355"/>
      <c r="C287" s="355"/>
      <c r="D287" s="355"/>
    </row>
    <row r="288" spans="1:6" ht="63.75" customHeight="1" x14ac:dyDescent="0.2">
      <c r="A288" s="623" t="s">
        <v>751</v>
      </c>
      <c r="B288" s="595"/>
      <c r="C288" s="595"/>
      <c r="D288" s="595"/>
    </row>
    <row r="289" spans="1:4" ht="9.75" customHeight="1" x14ac:dyDescent="0.2">
      <c r="A289" s="354"/>
      <c r="B289" s="353"/>
      <c r="C289" s="353"/>
      <c r="D289" s="353"/>
    </row>
    <row r="290" spans="1:4" ht="15" customHeight="1" x14ac:dyDescent="0.2">
      <c r="A290" s="633" t="s">
        <v>689</v>
      </c>
      <c r="B290" s="575"/>
      <c r="C290" s="575"/>
      <c r="D290" s="575"/>
    </row>
    <row r="291" spans="1:4" ht="7.5" customHeight="1" x14ac:dyDescent="0.2">
      <c r="A291" s="585"/>
      <c r="B291" s="575"/>
      <c r="C291" s="575"/>
      <c r="D291" s="575"/>
    </row>
    <row r="292" spans="1:4" ht="25.5" customHeight="1" x14ac:dyDescent="0.2">
      <c r="A292" s="581" t="s">
        <v>690</v>
      </c>
      <c r="B292" s="575"/>
      <c r="C292" s="575"/>
      <c r="D292" s="575"/>
    </row>
    <row r="293" spans="1:4" ht="51" customHeight="1" x14ac:dyDescent="0.2">
      <c r="A293" s="581" t="s">
        <v>710</v>
      </c>
      <c r="B293" s="612"/>
      <c r="C293" s="612"/>
      <c r="D293" s="612"/>
    </row>
    <row r="294" spans="1:4" ht="51" customHeight="1" x14ac:dyDescent="0.2">
      <c r="A294" s="581" t="s">
        <v>752</v>
      </c>
      <c r="B294" s="612"/>
      <c r="C294" s="612"/>
      <c r="D294" s="612"/>
    </row>
    <row r="295" spans="1:4" ht="7.5" customHeight="1" x14ac:dyDescent="0.2">
      <c r="A295" s="3"/>
      <c r="B295" s="14"/>
      <c r="C295" s="14"/>
      <c r="D295" s="14"/>
    </row>
    <row r="296" spans="1:4" ht="25.5" customHeight="1" x14ac:dyDescent="0.2">
      <c r="A296" s="586" t="s">
        <v>692</v>
      </c>
      <c r="B296" s="691"/>
      <c r="C296" s="691"/>
      <c r="D296" s="691"/>
    </row>
    <row r="297" spans="1:4" ht="89.25" customHeight="1" x14ac:dyDescent="0.2">
      <c r="A297" s="586" t="s">
        <v>693</v>
      </c>
      <c r="B297" s="603"/>
      <c r="C297" s="603"/>
      <c r="D297" s="603"/>
    </row>
    <row r="298" spans="1:4" ht="7.5" customHeight="1" x14ac:dyDescent="0.2">
      <c r="A298" s="310"/>
      <c r="B298" s="274"/>
      <c r="C298" s="274"/>
      <c r="D298" s="274"/>
    </row>
    <row r="299" spans="1:4" ht="63.75" customHeight="1" x14ac:dyDescent="0.2">
      <c r="A299" s="623" t="s">
        <v>691</v>
      </c>
      <c r="B299" s="595"/>
      <c r="C299" s="595"/>
      <c r="D299" s="595"/>
    </row>
    <row r="300" spans="1:4" ht="9" customHeight="1" x14ac:dyDescent="0.2">
      <c r="A300" s="585"/>
      <c r="B300" s="575"/>
      <c r="C300" s="575"/>
      <c r="D300" s="575"/>
    </row>
    <row r="301" spans="1:4" ht="15" customHeight="1" x14ac:dyDescent="0.2">
      <c r="A301" s="633" t="s">
        <v>627</v>
      </c>
      <c r="B301" s="575"/>
      <c r="C301" s="575"/>
      <c r="D301" s="575"/>
    </row>
    <row r="302" spans="1:4" ht="7.5" customHeight="1" x14ac:dyDescent="0.2">
      <c r="A302" s="585"/>
      <c r="B302" s="575"/>
      <c r="C302" s="575"/>
      <c r="D302" s="575"/>
    </row>
    <row r="303" spans="1:4" ht="25.5" customHeight="1" x14ac:dyDescent="0.2">
      <c r="A303" s="623" t="s">
        <v>628</v>
      </c>
      <c r="B303" s="661"/>
      <c r="C303" s="661"/>
      <c r="D303" s="661"/>
    </row>
    <row r="304" spans="1:4" ht="63.75" customHeight="1" x14ac:dyDescent="0.2">
      <c r="A304" s="623" t="s">
        <v>659</v>
      </c>
      <c r="B304" s="595"/>
      <c r="C304" s="595"/>
      <c r="D304" s="595"/>
    </row>
    <row r="305" spans="1:4" ht="127.5" customHeight="1" x14ac:dyDescent="0.2">
      <c r="A305" s="623" t="s">
        <v>674</v>
      </c>
      <c r="B305" s="661"/>
      <c r="C305" s="661"/>
      <c r="D305" s="661"/>
    </row>
    <row r="306" spans="1:4" ht="9.75" customHeight="1" x14ac:dyDescent="0.2">
      <c r="A306" s="675"/>
      <c r="B306" s="563"/>
      <c r="C306" s="563"/>
      <c r="D306" s="563"/>
    </row>
    <row r="307" spans="1:4" ht="15" customHeight="1" x14ac:dyDescent="0.2">
      <c r="A307" s="633" t="s">
        <v>453</v>
      </c>
      <c r="B307" s="575"/>
      <c r="C307" s="575"/>
      <c r="D307" s="575"/>
    </row>
    <row r="308" spans="1:4" ht="7.5" customHeight="1" x14ac:dyDescent="0.2">
      <c r="A308" s="590"/>
      <c r="B308" s="575"/>
      <c r="C308" s="575"/>
      <c r="D308" s="575"/>
    </row>
    <row r="309" spans="1:4" ht="25.5" customHeight="1" x14ac:dyDescent="0.2">
      <c r="A309" s="590" t="s">
        <v>494</v>
      </c>
      <c r="B309" s="575"/>
      <c r="C309" s="575"/>
      <c r="D309" s="575"/>
    </row>
    <row r="310" spans="1:4" ht="12.75" customHeight="1" x14ac:dyDescent="0.2">
      <c r="A310" s="675" t="s">
        <v>290</v>
      </c>
      <c r="B310" s="563"/>
      <c r="C310" s="563"/>
      <c r="D310" s="563"/>
    </row>
    <row r="311" spans="1:4" ht="12.75" x14ac:dyDescent="0.2">
      <c r="A311" s="675" t="s">
        <v>291</v>
      </c>
      <c r="B311" s="563"/>
      <c r="C311" s="563"/>
      <c r="D311" s="563"/>
    </row>
    <row r="312" spans="1:4" ht="12.75" x14ac:dyDescent="0.2">
      <c r="A312" s="675" t="s">
        <v>249</v>
      </c>
      <c r="B312" s="563"/>
      <c r="C312" s="563"/>
      <c r="D312" s="563"/>
    </row>
    <row r="313" spans="1:4" ht="12.75" x14ac:dyDescent="0.2">
      <c r="A313" s="675" t="s">
        <v>286</v>
      </c>
      <c r="B313" s="563"/>
      <c r="C313" s="563"/>
      <c r="D313" s="563"/>
    </row>
    <row r="314" spans="1:4" ht="12.75" x14ac:dyDescent="0.2">
      <c r="A314" s="675" t="s">
        <v>565</v>
      </c>
      <c r="B314" s="563"/>
      <c r="C314" s="563"/>
      <c r="D314" s="563"/>
    </row>
    <row r="315" spans="1:4" ht="12.75" x14ac:dyDescent="0.2">
      <c r="A315" s="675" t="s">
        <v>304</v>
      </c>
      <c r="B315" s="563"/>
      <c r="C315" s="563"/>
      <c r="D315" s="563"/>
    </row>
    <row r="316" spans="1:4" ht="12.75" x14ac:dyDescent="0.2">
      <c r="A316" s="675" t="s">
        <v>454</v>
      </c>
      <c r="B316" s="563"/>
      <c r="C316" s="563"/>
      <c r="D316" s="563"/>
    </row>
    <row r="317" spans="1:4" ht="12.75" x14ac:dyDescent="0.2">
      <c r="A317" s="604" t="s">
        <v>458</v>
      </c>
      <c r="B317" s="561"/>
      <c r="C317" s="561"/>
      <c r="D317" s="561"/>
    </row>
    <row r="318" spans="1:4" ht="12.75" x14ac:dyDescent="0.2">
      <c r="A318" s="675" t="s">
        <v>302</v>
      </c>
      <c r="B318" s="563"/>
      <c r="C318" s="563"/>
      <c r="D318" s="563"/>
    </row>
    <row r="319" spans="1:4" ht="9.75" customHeight="1" x14ac:dyDescent="0.2">
      <c r="A319" s="590"/>
      <c r="B319" s="575"/>
      <c r="C319" s="575"/>
      <c r="D319" s="575"/>
    </row>
    <row r="320" spans="1:4" ht="15" customHeight="1" x14ac:dyDescent="0.2">
      <c r="A320" s="643" t="s">
        <v>246</v>
      </c>
      <c r="B320" s="644"/>
      <c r="C320" s="644"/>
      <c r="D320" s="644"/>
    </row>
    <row r="321" spans="1:4" ht="7.5" customHeight="1" x14ac:dyDescent="0.2">
      <c r="A321" s="590"/>
      <c r="B321" s="575"/>
      <c r="C321" s="575"/>
      <c r="D321" s="575"/>
    </row>
    <row r="322" spans="1:4" ht="64.5" customHeight="1" x14ac:dyDescent="0.2">
      <c r="A322" s="590" t="s">
        <v>495</v>
      </c>
      <c r="B322" s="575"/>
      <c r="C322" s="575"/>
      <c r="D322" s="575"/>
    </row>
    <row r="323" spans="1:4" ht="38.25" customHeight="1" x14ac:dyDescent="0.2">
      <c r="A323" s="590" t="s">
        <v>455</v>
      </c>
      <c r="B323" s="575"/>
      <c r="C323" s="575"/>
      <c r="D323" s="575"/>
    </row>
    <row r="324" spans="1:4" ht="9.75" customHeight="1" x14ac:dyDescent="0.2">
      <c r="A324" s="590"/>
      <c r="B324" s="575"/>
      <c r="C324" s="575"/>
      <c r="D324" s="575"/>
    </row>
    <row r="325" spans="1:4" ht="15" customHeight="1" x14ac:dyDescent="0.2">
      <c r="A325" s="643" t="s">
        <v>247</v>
      </c>
      <c r="B325" s="644"/>
      <c r="C325" s="644"/>
      <c r="D325" s="644"/>
    </row>
    <row r="326" spans="1:4" ht="7.5" customHeight="1" x14ac:dyDescent="0.2">
      <c r="A326" s="590"/>
      <c r="B326" s="575"/>
      <c r="C326" s="575"/>
      <c r="D326" s="575"/>
    </row>
    <row r="327" spans="1:4" ht="38.25" customHeight="1" x14ac:dyDescent="0.2">
      <c r="A327" s="590" t="s">
        <v>609</v>
      </c>
      <c r="B327" s="575"/>
      <c r="C327" s="575"/>
      <c r="D327" s="575"/>
    </row>
    <row r="328" spans="1:4" ht="38.25" customHeight="1" x14ac:dyDescent="0.2">
      <c r="A328" s="609" t="s">
        <v>698</v>
      </c>
      <c r="B328" s="595"/>
      <c r="C328" s="595"/>
      <c r="D328" s="595"/>
    </row>
    <row r="329" spans="1:4" ht="12.75" x14ac:dyDescent="0.2">
      <c r="A329" s="609" t="s">
        <v>699</v>
      </c>
      <c r="B329" s="595"/>
      <c r="C329" s="595"/>
      <c r="D329" s="595"/>
    </row>
    <row r="330" spans="1:4" ht="9.75" customHeight="1" x14ac:dyDescent="0.2">
      <c r="A330" s="4"/>
    </row>
    <row r="331" spans="1:4" ht="14.25" customHeight="1" x14ac:dyDescent="0.2">
      <c r="A331" s="643" t="s">
        <v>248</v>
      </c>
      <c r="B331" s="644"/>
      <c r="C331" s="644"/>
      <c r="D331" s="644"/>
    </row>
    <row r="332" spans="1:4" ht="7.5" customHeight="1" x14ac:dyDescent="0.2">
      <c r="A332" s="590"/>
      <c r="B332" s="575"/>
      <c r="C332" s="575"/>
      <c r="D332" s="575"/>
    </row>
    <row r="333" spans="1:4" ht="76.5" customHeight="1" x14ac:dyDescent="0.2">
      <c r="A333" s="590" t="s">
        <v>456</v>
      </c>
      <c r="B333" s="575"/>
      <c r="C333" s="575"/>
      <c r="D333" s="575"/>
    </row>
    <row r="334" spans="1:4" ht="12.75" x14ac:dyDescent="0.2">
      <c r="A334" s="590" t="s">
        <v>451</v>
      </c>
      <c r="B334" s="612"/>
      <c r="C334" s="612"/>
      <c r="D334" s="612"/>
    </row>
    <row r="335" spans="1:4" ht="38.25" customHeight="1" x14ac:dyDescent="0.2">
      <c r="A335" s="609" t="s">
        <v>700</v>
      </c>
      <c r="B335" s="595"/>
      <c r="C335" s="595"/>
      <c r="D335" s="595"/>
    </row>
    <row r="336" spans="1:4" ht="7.5" customHeight="1" x14ac:dyDescent="0.2">
      <c r="A336" s="590"/>
      <c r="B336" s="575"/>
      <c r="C336" s="575"/>
      <c r="D336" s="575"/>
    </row>
    <row r="337" spans="1:4" ht="12.75" customHeight="1" x14ac:dyDescent="0.2">
      <c r="A337" s="645" t="s">
        <v>608</v>
      </c>
      <c r="B337" s="570"/>
      <c r="C337" s="570"/>
      <c r="D337" s="570"/>
    </row>
    <row r="338" spans="1:4" ht="7.5" customHeight="1" x14ac:dyDescent="0.2">
      <c r="A338" s="147"/>
      <c r="B338" s="163"/>
      <c r="C338" s="163"/>
      <c r="D338" s="163"/>
    </row>
    <row r="339" spans="1:4" ht="12.75" customHeight="1" x14ac:dyDescent="0.2">
      <c r="A339" s="165"/>
      <c r="B339" s="164" t="s">
        <v>251</v>
      </c>
      <c r="C339" s="164" t="s">
        <v>250</v>
      </c>
      <c r="D339" s="164" t="s">
        <v>492</v>
      </c>
    </row>
    <row r="340" spans="1:4" ht="5.25" customHeight="1" x14ac:dyDescent="0.2">
      <c r="A340" s="3"/>
      <c r="C340" s="14"/>
      <c r="D340" s="14"/>
    </row>
    <row r="341" spans="1:4" ht="12.75" customHeight="1" x14ac:dyDescent="0.2">
      <c r="A341" s="3"/>
      <c r="B341" s="14" t="s">
        <v>282</v>
      </c>
      <c r="C341" s="14" t="s">
        <v>253</v>
      </c>
      <c r="D341" s="14" t="s">
        <v>258</v>
      </c>
    </row>
    <row r="342" spans="1:4" ht="12.75" customHeight="1" x14ac:dyDescent="0.2">
      <c r="A342" s="3"/>
      <c r="B342" s="14" t="s">
        <v>283</v>
      </c>
      <c r="C342" s="14" t="s">
        <v>254</v>
      </c>
      <c r="D342" s="14" t="s">
        <v>258</v>
      </c>
    </row>
    <row r="343" spans="1:4" ht="12.75" customHeight="1" x14ac:dyDescent="0.2">
      <c r="A343" s="3"/>
      <c r="B343" s="14" t="s">
        <v>255</v>
      </c>
      <c r="C343" s="14" t="s">
        <v>256</v>
      </c>
      <c r="D343" s="14" t="s">
        <v>257</v>
      </c>
    </row>
    <row r="344" spans="1:4" ht="12.75" customHeight="1" x14ac:dyDescent="0.2">
      <c r="A344" s="3"/>
      <c r="B344" s="14" t="s">
        <v>259</v>
      </c>
      <c r="C344" s="14" t="s">
        <v>256</v>
      </c>
      <c r="D344" s="14" t="s">
        <v>258</v>
      </c>
    </row>
    <row r="345" spans="1:4" ht="12.75" customHeight="1" x14ac:dyDescent="0.2">
      <c r="A345" s="3"/>
      <c r="B345" s="14" t="s">
        <v>260</v>
      </c>
      <c r="C345" s="14" t="s">
        <v>261</v>
      </c>
      <c r="D345" s="14" t="s">
        <v>262</v>
      </c>
    </row>
    <row r="346" spans="1:4" ht="12.75" customHeight="1" x14ac:dyDescent="0.2">
      <c r="A346" s="3"/>
      <c r="B346" s="14" t="s">
        <v>263</v>
      </c>
      <c r="C346" s="14" t="s">
        <v>264</v>
      </c>
      <c r="D346" s="14" t="s">
        <v>262</v>
      </c>
    </row>
    <row r="347" spans="1:4" ht="12.75" customHeight="1" x14ac:dyDescent="0.2">
      <c r="A347" s="3"/>
      <c r="B347" s="14" t="s">
        <v>265</v>
      </c>
      <c r="C347" s="14" t="s">
        <v>266</v>
      </c>
      <c r="D347" s="14" t="s">
        <v>262</v>
      </c>
    </row>
    <row r="348" spans="1:4" ht="12.75" customHeight="1" x14ac:dyDescent="0.2">
      <c r="A348" s="3"/>
      <c r="B348" s="14" t="s">
        <v>267</v>
      </c>
      <c r="C348" s="14" t="s">
        <v>611</v>
      </c>
      <c r="D348" s="14" t="s">
        <v>268</v>
      </c>
    </row>
    <row r="349" spans="1:4" ht="12.75" customHeight="1" x14ac:dyDescent="0.2">
      <c r="A349" s="3"/>
      <c r="B349" s="14" t="s">
        <v>269</v>
      </c>
      <c r="C349" s="14" t="s">
        <v>612</v>
      </c>
      <c r="D349" s="14" t="s">
        <v>258</v>
      </c>
    </row>
    <row r="350" spans="1:4" ht="12.75" customHeight="1" x14ac:dyDescent="0.2">
      <c r="A350" s="3"/>
      <c r="B350" s="14" t="s">
        <v>270</v>
      </c>
      <c r="C350" s="14" t="s">
        <v>612</v>
      </c>
      <c r="D350" s="14" t="s">
        <v>257</v>
      </c>
    </row>
    <row r="351" spans="1:4" ht="12.75" customHeight="1" x14ac:dyDescent="0.2">
      <c r="A351" s="3"/>
      <c r="B351" s="14" t="s">
        <v>271</v>
      </c>
      <c r="C351" t="s">
        <v>272</v>
      </c>
      <c r="D351" s="14" t="s">
        <v>262</v>
      </c>
    </row>
    <row r="352" spans="1:4" ht="12.75" customHeight="1" x14ac:dyDescent="0.2">
      <c r="A352" s="3"/>
      <c r="B352" s="14" t="s">
        <v>273</v>
      </c>
      <c r="C352" t="s">
        <v>272</v>
      </c>
      <c r="D352" s="14" t="s">
        <v>274</v>
      </c>
    </row>
    <row r="353" spans="1:5" ht="12.75" customHeight="1" x14ac:dyDescent="0.2">
      <c r="A353" s="3"/>
      <c r="B353" s="14" t="s">
        <v>275</v>
      </c>
      <c r="C353" s="14" t="s">
        <v>611</v>
      </c>
      <c r="D353" s="14" t="s">
        <v>257</v>
      </c>
    </row>
    <row r="354" spans="1:5" ht="12.75" customHeight="1" x14ac:dyDescent="0.2">
      <c r="A354" s="3"/>
      <c r="B354" s="14" t="s">
        <v>276</v>
      </c>
      <c r="C354" s="14" t="s">
        <v>277</v>
      </c>
      <c r="D354" s="14" t="s">
        <v>262</v>
      </c>
    </row>
    <row r="355" spans="1:5" ht="12.75" customHeight="1" x14ac:dyDescent="0.2">
      <c r="A355" s="3"/>
      <c r="B355" s="14" t="s">
        <v>278</v>
      </c>
      <c r="C355" s="14" t="s">
        <v>611</v>
      </c>
      <c r="D355" s="14" t="s">
        <v>258</v>
      </c>
    </row>
    <row r="356" spans="1:5" ht="12.75" customHeight="1" x14ac:dyDescent="0.2">
      <c r="A356" s="3"/>
      <c r="B356" s="14" t="s">
        <v>279</v>
      </c>
      <c r="C356" s="167" t="s">
        <v>280</v>
      </c>
      <c r="D356" s="14" t="s">
        <v>258</v>
      </c>
    </row>
    <row r="357" spans="1:5" ht="12.75" customHeight="1" x14ac:dyDescent="0.2">
      <c r="A357" s="3"/>
      <c r="B357" s="164" t="s">
        <v>281</v>
      </c>
      <c r="C357" s="164" t="s">
        <v>611</v>
      </c>
      <c r="D357" s="164" t="s">
        <v>258</v>
      </c>
    </row>
    <row r="358" spans="1:5" ht="7.5" customHeight="1" x14ac:dyDescent="0.2">
      <c r="A358" s="3"/>
      <c r="B358" s="14"/>
      <c r="C358" s="14"/>
      <c r="D358" s="14"/>
    </row>
    <row r="359" spans="1:5" ht="38.25" customHeight="1" x14ac:dyDescent="0.2">
      <c r="A359" s="590" t="s">
        <v>252</v>
      </c>
      <c r="B359" s="575"/>
      <c r="C359" s="575"/>
      <c r="D359" s="575"/>
      <c r="E359" s="166"/>
    </row>
    <row r="360" spans="1:5" ht="9.75" customHeight="1" x14ac:dyDescent="0.2">
      <c r="A360" s="3"/>
      <c r="B360" s="14"/>
      <c r="C360" s="14"/>
      <c r="D360" s="14"/>
    </row>
    <row r="361" spans="1:5" ht="15" customHeight="1" x14ac:dyDescent="0.2">
      <c r="A361" s="643" t="s">
        <v>287</v>
      </c>
      <c r="B361" s="644"/>
      <c r="C361" s="644"/>
      <c r="D361" s="644"/>
    </row>
    <row r="362" spans="1:5" ht="7.5" customHeight="1" x14ac:dyDescent="0.2">
      <c r="A362" s="642"/>
      <c r="B362" s="575"/>
      <c r="C362" s="575"/>
      <c r="D362" s="575"/>
    </row>
    <row r="363" spans="1:5" ht="38.25" customHeight="1" x14ac:dyDescent="0.2">
      <c r="A363" s="581" t="s">
        <v>284</v>
      </c>
      <c r="B363" s="600"/>
      <c r="C363" s="600"/>
      <c r="D363" s="600"/>
    </row>
    <row r="364" spans="1:5" ht="25.5" customHeight="1" x14ac:dyDescent="0.2">
      <c r="A364" s="581" t="s">
        <v>285</v>
      </c>
      <c r="B364" s="600"/>
      <c r="C364" s="600"/>
      <c r="D364" s="600"/>
    </row>
    <row r="365" spans="1:5" ht="63.75" customHeight="1" x14ac:dyDescent="0.2">
      <c r="A365" s="581" t="s">
        <v>701</v>
      </c>
      <c r="B365" s="600"/>
      <c r="C365" s="600"/>
      <c r="D365" s="600"/>
    </row>
    <row r="366" spans="1:5" ht="7.5" customHeight="1" x14ac:dyDescent="0.2">
      <c r="A366" s="642"/>
      <c r="B366" s="575"/>
      <c r="C366" s="575"/>
      <c r="D366" s="575"/>
    </row>
    <row r="367" spans="1:5" ht="76.5" customHeight="1" x14ac:dyDescent="0.2">
      <c r="A367" s="581" t="s">
        <v>288</v>
      </c>
      <c r="B367" s="600"/>
      <c r="C367" s="600"/>
      <c r="D367" s="600"/>
    </row>
    <row r="368" spans="1:5" ht="9.75" customHeight="1" x14ac:dyDescent="0.2">
      <c r="A368" s="642"/>
      <c r="B368" s="575"/>
      <c r="C368" s="575"/>
      <c r="D368" s="575"/>
    </row>
    <row r="369" spans="1:256" ht="15" customHeight="1" x14ac:dyDescent="0.2">
      <c r="A369" s="643" t="s">
        <v>566</v>
      </c>
      <c r="B369" s="644"/>
      <c r="C369" s="644"/>
      <c r="D369" s="644"/>
    </row>
    <row r="370" spans="1:256" ht="7.5" customHeight="1" x14ac:dyDescent="0.2">
      <c r="A370" s="642"/>
      <c r="B370" s="575"/>
      <c r="C370" s="575"/>
      <c r="D370" s="575"/>
    </row>
    <row r="371" spans="1:256" ht="51" customHeight="1" x14ac:dyDescent="0.2">
      <c r="A371" s="607" t="s">
        <v>289</v>
      </c>
      <c r="B371" s="598"/>
      <c r="C371" s="598"/>
      <c r="D371" s="598"/>
    </row>
    <row r="372" spans="1:256" ht="51" customHeight="1" x14ac:dyDescent="0.2">
      <c r="A372" s="581" t="s">
        <v>702</v>
      </c>
      <c r="B372" s="600"/>
      <c r="C372" s="600"/>
      <c r="D372" s="600"/>
    </row>
    <row r="373" spans="1:256" ht="25.5" customHeight="1" x14ac:dyDescent="0.2">
      <c r="A373" s="581" t="s">
        <v>493</v>
      </c>
      <c r="B373" s="600"/>
      <c r="C373" s="600"/>
      <c r="D373" s="600"/>
    </row>
    <row r="374" spans="1:256" ht="9.75" customHeight="1" x14ac:dyDescent="0.2">
      <c r="A374" s="642"/>
      <c r="B374" s="575"/>
      <c r="C374" s="575"/>
      <c r="D374" s="575"/>
    </row>
    <row r="375" spans="1:256" ht="15" customHeight="1" x14ac:dyDescent="0.2">
      <c r="A375" s="643" t="s">
        <v>303</v>
      </c>
      <c r="B375" s="644"/>
      <c r="C375" s="644"/>
      <c r="D375" s="644"/>
    </row>
    <row r="376" spans="1:256" ht="7.5" customHeight="1" x14ac:dyDescent="0.2">
      <c r="A376" s="642"/>
      <c r="B376" s="575"/>
      <c r="C376" s="575"/>
      <c r="D376" s="575"/>
    </row>
    <row r="377" spans="1:256" ht="38.25" customHeight="1" x14ac:dyDescent="0.2">
      <c r="A377" s="623" t="s">
        <v>703</v>
      </c>
      <c r="B377" s="638"/>
      <c r="C377" s="638"/>
      <c r="D377" s="638"/>
    </row>
    <row r="378" spans="1:256" ht="7.5" customHeight="1" x14ac:dyDescent="0.2">
      <c r="A378" s="230"/>
      <c r="B378" s="230"/>
      <c r="C378" s="230"/>
      <c r="D378" s="230"/>
    </row>
    <row r="379" spans="1:256" ht="25.5" customHeight="1" x14ac:dyDescent="0.2">
      <c r="A379" s="637" t="s">
        <v>704</v>
      </c>
      <c r="B379" s="638"/>
      <c r="C379" s="638"/>
      <c r="D379" s="638"/>
    </row>
    <row r="380" spans="1:256" ht="7.5" customHeight="1" x14ac:dyDescent="0.2">
      <c r="A380" s="229"/>
      <c r="B380" s="172"/>
      <c r="C380" s="172"/>
      <c r="D380" s="172"/>
    </row>
    <row r="381" spans="1:256" ht="25.5" customHeight="1" x14ac:dyDescent="0.2">
      <c r="A381" s="637" t="s">
        <v>705</v>
      </c>
      <c r="B381" s="638"/>
      <c r="C381" s="638"/>
      <c r="D381" s="638"/>
    </row>
    <row r="382" spans="1:256" ht="7.5" customHeight="1" x14ac:dyDescent="0.2">
      <c r="A382" s="171"/>
      <c r="B382" s="172"/>
      <c r="C382" s="172"/>
      <c r="D382" s="172"/>
      <c r="E382" s="171"/>
      <c r="F382" s="172"/>
      <c r="G382" s="172"/>
      <c r="H382" s="172"/>
      <c r="I382" s="171"/>
      <c r="J382" s="172"/>
      <c r="K382" s="172"/>
      <c r="L382" s="172"/>
      <c r="M382" s="171"/>
      <c r="N382" s="172"/>
      <c r="O382" s="172"/>
      <c r="P382" s="172"/>
      <c r="Q382" s="171"/>
      <c r="R382" s="172"/>
      <c r="S382" s="172"/>
      <c r="T382" s="172"/>
      <c r="U382" s="171"/>
      <c r="V382" s="172"/>
      <c r="W382" s="172"/>
      <c r="X382" s="172"/>
      <c r="Y382" s="171"/>
      <c r="Z382" s="172"/>
      <c r="AA382" s="172"/>
      <c r="AB382" s="172"/>
      <c r="AC382" s="171"/>
      <c r="AD382" s="172"/>
      <c r="AE382" s="172"/>
      <c r="AF382" s="172"/>
      <c r="AG382" s="171"/>
      <c r="AH382" s="172"/>
      <c r="AI382" s="172"/>
      <c r="AJ382" s="172"/>
      <c r="AK382" s="171"/>
      <c r="AL382" s="172"/>
      <c r="AM382" s="172"/>
      <c r="AN382" s="172"/>
      <c r="AO382" s="171"/>
      <c r="AP382" s="172"/>
      <c r="AQ382" s="172"/>
      <c r="AR382" s="172"/>
      <c r="AS382" s="171"/>
      <c r="AT382" s="172"/>
      <c r="AU382" s="172"/>
      <c r="AV382" s="172"/>
      <c r="AW382" s="171"/>
      <c r="AX382" s="172"/>
      <c r="AY382" s="172"/>
      <c r="AZ382" s="172"/>
      <c r="BA382" s="171"/>
      <c r="BB382" s="172"/>
      <c r="BC382" s="172"/>
      <c r="BD382" s="172"/>
      <c r="BE382" s="171"/>
      <c r="BF382" s="172"/>
      <c r="BG382" s="172"/>
      <c r="BH382" s="172"/>
      <c r="BI382" s="171"/>
      <c r="BJ382" s="172"/>
      <c r="BK382" s="172"/>
      <c r="BL382" s="172"/>
      <c r="BM382" s="171"/>
      <c r="BN382" s="172"/>
      <c r="BO382" s="172"/>
      <c r="BP382" s="172"/>
      <c r="BQ382" s="171"/>
      <c r="BR382" s="172"/>
      <c r="BS382" s="172"/>
      <c r="BT382" s="172"/>
      <c r="BU382" s="171"/>
      <c r="BV382" s="172"/>
      <c r="BW382" s="172"/>
      <c r="BX382" s="172"/>
      <c r="BY382" s="171"/>
      <c r="BZ382" s="172"/>
      <c r="CA382" s="172"/>
      <c r="CB382" s="172"/>
      <c r="CC382" s="171"/>
      <c r="CD382" s="172"/>
      <c r="CE382" s="172"/>
      <c r="CF382" s="172"/>
      <c r="CG382" s="171"/>
      <c r="CH382" s="172"/>
      <c r="CI382" s="172"/>
      <c r="CJ382" s="172"/>
      <c r="CK382" s="171"/>
      <c r="CL382" s="172"/>
      <c r="CM382" s="172"/>
      <c r="CN382" s="172"/>
      <c r="CO382" s="171"/>
      <c r="CP382" s="172"/>
      <c r="CQ382" s="172"/>
      <c r="CR382" s="172"/>
      <c r="CS382" s="171"/>
      <c r="CT382" s="172"/>
      <c r="CU382" s="172"/>
      <c r="CV382" s="172"/>
      <c r="CW382" s="171"/>
      <c r="CX382" s="172"/>
      <c r="CY382" s="172"/>
      <c r="CZ382" s="172"/>
      <c r="DA382" s="171"/>
      <c r="DB382" s="172"/>
      <c r="DC382" s="172"/>
      <c r="DD382" s="172"/>
      <c r="DE382" s="171"/>
      <c r="DF382" s="172"/>
      <c r="DG382" s="172"/>
      <c r="DH382" s="172"/>
      <c r="DI382" s="171"/>
      <c r="DJ382" s="172"/>
      <c r="DK382" s="172"/>
      <c r="DL382" s="172"/>
      <c r="DM382" s="171"/>
      <c r="DN382" s="172"/>
      <c r="DO382" s="172"/>
      <c r="DP382" s="172"/>
      <c r="DQ382" s="171"/>
      <c r="DR382" s="172"/>
      <c r="DS382" s="172"/>
      <c r="DT382" s="172"/>
      <c r="DU382" s="171"/>
      <c r="DV382" s="172"/>
      <c r="DW382" s="172"/>
      <c r="DX382" s="172"/>
      <c r="DY382" s="171"/>
      <c r="DZ382" s="172"/>
      <c r="EA382" s="172"/>
      <c r="EB382" s="172"/>
      <c r="EC382" s="171"/>
      <c r="ED382" s="172"/>
      <c r="EE382" s="172"/>
      <c r="EF382" s="172"/>
      <c r="EG382" s="171"/>
      <c r="EH382" s="172"/>
      <c r="EI382" s="172"/>
      <c r="EJ382" s="172"/>
      <c r="EK382" s="171"/>
      <c r="EL382" s="172"/>
      <c r="EM382" s="172"/>
      <c r="EN382" s="172"/>
      <c r="EO382" s="171"/>
      <c r="EP382" s="172"/>
      <c r="EQ382" s="172"/>
      <c r="ER382" s="172"/>
      <c r="ES382" s="171"/>
      <c r="ET382" s="172"/>
      <c r="EU382" s="172"/>
      <c r="EV382" s="172"/>
      <c r="EW382" s="171"/>
      <c r="EX382" s="172"/>
      <c r="EY382" s="172"/>
      <c r="EZ382" s="172"/>
      <c r="FA382" s="171"/>
      <c r="FB382" s="172"/>
      <c r="FC382" s="172"/>
      <c r="FD382" s="172"/>
      <c r="FE382" s="171"/>
      <c r="FF382" s="172"/>
      <c r="FG382" s="172"/>
      <c r="FH382" s="172"/>
      <c r="FI382" s="171"/>
      <c r="FJ382" s="172"/>
      <c r="FK382" s="172"/>
      <c r="FL382" s="172"/>
      <c r="FM382" s="171"/>
      <c r="FN382" s="172"/>
      <c r="FO382" s="172"/>
      <c r="FP382" s="172"/>
      <c r="FQ382" s="171"/>
      <c r="FR382" s="172"/>
      <c r="FS382" s="172"/>
      <c r="FT382" s="172"/>
      <c r="FU382" s="171"/>
      <c r="FV382" s="172"/>
      <c r="FW382" s="172"/>
      <c r="FX382" s="172"/>
      <c r="FY382" s="171"/>
      <c r="FZ382" s="172"/>
      <c r="GA382" s="172"/>
      <c r="GB382" s="172"/>
      <c r="GC382" s="171"/>
      <c r="GD382" s="172"/>
      <c r="GE382" s="172"/>
      <c r="GF382" s="172"/>
      <c r="GG382" s="171"/>
      <c r="GH382" s="172"/>
      <c r="GI382" s="172"/>
      <c r="GJ382" s="172"/>
      <c r="GK382" s="171"/>
      <c r="GL382" s="172"/>
      <c r="GM382" s="172"/>
      <c r="GN382" s="172"/>
      <c r="GO382" s="171"/>
      <c r="GP382" s="172"/>
      <c r="GQ382" s="172"/>
      <c r="GR382" s="172"/>
      <c r="GS382" s="171"/>
      <c r="GT382" s="172"/>
      <c r="GU382" s="172"/>
      <c r="GV382" s="172"/>
      <c r="GW382" s="171"/>
      <c r="GX382" s="172"/>
      <c r="GY382" s="172"/>
      <c r="GZ382" s="172"/>
      <c r="HA382" s="171"/>
      <c r="HB382" s="172"/>
      <c r="HC382" s="172"/>
      <c r="HD382" s="172"/>
      <c r="HE382" s="171"/>
      <c r="HF382" s="172"/>
      <c r="HG382" s="172"/>
      <c r="HH382" s="172"/>
      <c r="HI382" s="171"/>
      <c r="HJ382" s="172"/>
      <c r="HK382" s="172"/>
      <c r="HL382" s="172"/>
      <c r="HM382" s="171"/>
      <c r="HN382" s="172"/>
      <c r="HO382" s="172"/>
      <c r="HP382" s="172"/>
      <c r="HQ382" s="171"/>
      <c r="HR382" s="172"/>
      <c r="HS382" s="172"/>
      <c r="HT382" s="172"/>
      <c r="HU382" s="171"/>
      <c r="HV382" s="172"/>
      <c r="HW382" s="172"/>
      <c r="HX382" s="172"/>
      <c r="HY382" s="171"/>
      <c r="HZ382" s="172"/>
      <c r="IA382" s="172"/>
      <c r="IB382" s="172"/>
      <c r="IC382" s="171"/>
      <c r="ID382" s="172"/>
      <c r="IE382" s="172"/>
      <c r="IF382" s="172"/>
      <c r="IG382" s="171"/>
      <c r="IH382" s="172"/>
      <c r="II382" s="172"/>
      <c r="IJ382" s="172"/>
      <c r="IK382" s="171"/>
      <c r="IL382" s="172"/>
      <c r="IM382" s="172"/>
      <c r="IN382" s="172"/>
      <c r="IO382" s="171"/>
      <c r="IP382" s="172"/>
      <c r="IQ382" s="172"/>
      <c r="IR382" s="172"/>
      <c r="IS382" s="171"/>
      <c r="IT382" s="172"/>
      <c r="IU382" s="172"/>
      <c r="IV382" s="172"/>
    </row>
    <row r="383" spans="1:256" ht="25.5" customHeight="1" x14ac:dyDescent="0.2">
      <c r="A383" s="581" t="s">
        <v>309</v>
      </c>
      <c r="B383" s="600"/>
      <c r="C383" s="600"/>
      <c r="D383" s="600"/>
      <c r="F383" s="170"/>
    </row>
    <row r="384" spans="1:256" ht="7.5" customHeight="1" x14ac:dyDescent="0.2">
      <c r="A384" s="168"/>
      <c r="B384" s="166"/>
      <c r="C384" s="166"/>
      <c r="D384" s="166"/>
      <c r="F384" s="170"/>
    </row>
    <row r="385" spans="1:6" ht="12.75" customHeight="1" x14ac:dyDescent="0.2">
      <c r="A385" s="642" t="s">
        <v>308</v>
      </c>
      <c r="B385" s="575"/>
      <c r="C385" s="575"/>
      <c r="D385" s="575"/>
      <c r="F385" s="170"/>
    </row>
    <row r="386" spans="1:6" ht="12.75" customHeight="1" x14ac:dyDescent="0.2">
      <c r="A386" s="169" t="s">
        <v>15</v>
      </c>
      <c r="B386" s="634" t="s">
        <v>305</v>
      </c>
      <c r="C386" s="634"/>
      <c r="D386" s="634"/>
      <c r="F386" s="170"/>
    </row>
    <row r="387" spans="1:6" ht="38.25" customHeight="1" x14ac:dyDescent="0.2">
      <c r="A387" s="168"/>
      <c r="B387" s="636" t="s">
        <v>498</v>
      </c>
      <c r="C387" s="600"/>
      <c r="D387" s="600"/>
      <c r="F387" s="170"/>
    </row>
    <row r="388" spans="1:6" ht="12.75" customHeight="1" x14ac:dyDescent="0.2">
      <c r="A388" s="169" t="s">
        <v>15</v>
      </c>
      <c r="B388" s="634" t="s">
        <v>306</v>
      </c>
      <c r="C388" s="634"/>
      <c r="D388" s="634"/>
      <c r="F388" s="170"/>
    </row>
    <row r="389" spans="1:6" ht="51" customHeight="1" x14ac:dyDescent="0.2">
      <c r="A389" s="168"/>
      <c r="B389" s="636" t="s">
        <v>496</v>
      </c>
      <c r="C389" s="600"/>
      <c r="D389" s="600"/>
      <c r="F389" s="170"/>
    </row>
    <row r="390" spans="1:6" ht="12.75" customHeight="1" x14ac:dyDescent="0.2">
      <c r="A390" s="169" t="s">
        <v>15</v>
      </c>
      <c r="B390" s="634" t="s">
        <v>307</v>
      </c>
      <c r="C390" s="634"/>
      <c r="D390" s="634"/>
      <c r="F390" s="170"/>
    </row>
    <row r="391" spans="1:6" ht="51" customHeight="1" x14ac:dyDescent="0.2">
      <c r="A391" s="168"/>
      <c r="B391" s="636" t="s">
        <v>708</v>
      </c>
      <c r="C391" s="600"/>
      <c r="D391" s="600"/>
      <c r="F391" s="170"/>
    </row>
    <row r="392" spans="1:6" ht="38.25" customHeight="1" x14ac:dyDescent="0.2">
      <c r="A392" s="168"/>
      <c r="B392" s="637" t="s">
        <v>709</v>
      </c>
      <c r="C392" s="638"/>
      <c r="D392" s="638"/>
      <c r="F392" s="170"/>
    </row>
    <row r="393" spans="1:6" ht="12.75" customHeight="1" x14ac:dyDescent="0.2">
      <c r="A393" s="169" t="s">
        <v>15</v>
      </c>
      <c r="B393" s="634" t="s">
        <v>596</v>
      </c>
      <c r="C393" s="634"/>
      <c r="D393" s="634"/>
      <c r="F393" s="170"/>
    </row>
    <row r="394" spans="1:6" ht="38.25" customHeight="1" x14ac:dyDescent="0.2">
      <c r="A394" s="169"/>
      <c r="B394" s="671" t="s">
        <v>597</v>
      </c>
      <c r="C394" s="671"/>
      <c r="D394" s="671"/>
      <c r="F394" s="170"/>
    </row>
    <row r="395" spans="1:6" ht="7.5" customHeight="1" x14ac:dyDescent="0.2">
      <c r="A395" s="169"/>
      <c r="B395" s="276"/>
      <c r="C395" s="276"/>
      <c r="D395" s="276"/>
      <c r="F395" s="170"/>
    </row>
    <row r="396" spans="1:6" ht="12.75" customHeight="1" x14ac:dyDescent="0.2">
      <c r="A396" s="672" t="s">
        <v>675</v>
      </c>
      <c r="B396" s="561"/>
      <c r="C396" s="561"/>
      <c r="D396" s="561"/>
      <c r="F396" s="170"/>
    </row>
    <row r="397" spans="1:6" ht="9.75" customHeight="1" x14ac:dyDescent="0.2">
      <c r="A397" s="642"/>
      <c r="B397" s="575"/>
      <c r="C397" s="575"/>
      <c r="D397" s="575"/>
    </row>
    <row r="398" spans="1:6" ht="15" customHeight="1" x14ac:dyDescent="0.2">
      <c r="A398" s="643" t="s">
        <v>457</v>
      </c>
      <c r="B398" s="644"/>
      <c r="C398" s="644"/>
      <c r="D398" s="644"/>
    </row>
    <row r="399" spans="1:6" ht="7.5" customHeight="1" x14ac:dyDescent="0.2">
      <c r="A399" s="642"/>
      <c r="B399" s="575"/>
      <c r="C399" s="575"/>
      <c r="D399" s="575"/>
    </row>
    <row r="400" spans="1:6" ht="25.5" customHeight="1" x14ac:dyDescent="0.2">
      <c r="A400" s="581" t="s">
        <v>497</v>
      </c>
      <c r="B400" s="600"/>
      <c r="C400" s="600"/>
      <c r="D400" s="600"/>
    </row>
    <row r="401" spans="1:4" ht="12.75" customHeight="1" x14ac:dyDescent="0.2">
      <c r="A401" s="673" t="s">
        <v>292</v>
      </c>
      <c r="B401" s="634"/>
      <c r="C401" s="634"/>
      <c r="D401" s="634"/>
    </row>
    <row r="402" spans="1:4" ht="12.75" customHeight="1" x14ac:dyDescent="0.2">
      <c r="A402" s="674" t="s">
        <v>293</v>
      </c>
      <c r="B402" s="575"/>
      <c r="C402" s="575"/>
      <c r="D402" s="575"/>
    </row>
    <row r="403" spans="1:4" ht="12.75" customHeight="1" x14ac:dyDescent="0.2">
      <c r="A403" s="674" t="s">
        <v>294</v>
      </c>
      <c r="B403" s="575"/>
      <c r="C403" s="575"/>
      <c r="D403" s="575"/>
    </row>
    <row r="404" spans="1:4" ht="12.75" customHeight="1" x14ac:dyDescent="0.2">
      <c r="A404" s="673" t="s">
        <v>295</v>
      </c>
      <c r="B404" s="634"/>
      <c r="C404" s="634"/>
      <c r="D404" s="634"/>
    </row>
    <row r="405" spans="1:4" ht="12.75" customHeight="1" x14ac:dyDescent="0.2">
      <c r="A405" s="674" t="s">
        <v>299</v>
      </c>
      <c r="B405" s="575"/>
      <c r="C405" s="575"/>
      <c r="D405" s="575"/>
    </row>
    <row r="406" spans="1:4" ht="12.75" customHeight="1" x14ac:dyDescent="0.2">
      <c r="A406" s="673" t="s">
        <v>296</v>
      </c>
      <c r="B406" s="634"/>
      <c r="C406" s="634"/>
      <c r="D406" s="634"/>
    </row>
    <row r="407" spans="1:4" ht="12.75" customHeight="1" x14ac:dyDescent="0.2">
      <c r="A407" s="674" t="s">
        <v>297</v>
      </c>
      <c r="B407" s="575"/>
      <c r="C407" s="575"/>
      <c r="D407" s="575"/>
    </row>
    <row r="408" spans="1:4" ht="7.5" customHeight="1" x14ac:dyDescent="0.2">
      <c r="A408" s="642"/>
      <c r="B408" s="575"/>
      <c r="C408" s="575"/>
      <c r="D408" s="575"/>
    </row>
    <row r="409" spans="1:4" ht="38.25" customHeight="1" x14ac:dyDescent="0.2">
      <c r="A409" s="581" t="s">
        <v>300</v>
      </c>
      <c r="B409" s="600"/>
      <c r="C409" s="600"/>
      <c r="D409" s="600"/>
    </row>
    <row r="410" spans="1:4" ht="7.5" customHeight="1" x14ac:dyDescent="0.2">
      <c r="A410" s="642"/>
      <c r="B410" s="575"/>
      <c r="C410" s="575"/>
      <c r="D410" s="575"/>
    </row>
    <row r="411" spans="1:4" ht="76.5" customHeight="1" x14ac:dyDescent="0.2">
      <c r="A411" s="581" t="s">
        <v>310</v>
      </c>
      <c r="B411" s="600"/>
      <c r="C411" s="600"/>
      <c r="D411" s="600"/>
    </row>
    <row r="412" spans="1:4" ht="25.5" customHeight="1" x14ac:dyDescent="0.2">
      <c r="A412" s="581" t="s">
        <v>298</v>
      </c>
      <c r="B412" s="600"/>
      <c r="C412" s="600"/>
      <c r="D412" s="600"/>
    </row>
    <row r="413" spans="1:4" ht="7.5" customHeight="1" x14ac:dyDescent="0.2">
      <c r="A413" s="642"/>
      <c r="B413" s="575"/>
      <c r="C413" s="575"/>
      <c r="D413" s="575"/>
    </row>
    <row r="414" spans="1:4" ht="25.5" customHeight="1" x14ac:dyDescent="0.2">
      <c r="A414" s="581" t="s">
        <v>301</v>
      </c>
      <c r="B414" s="600"/>
      <c r="C414" s="600"/>
      <c r="D414" s="600"/>
    </row>
    <row r="415" spans="1:4" ht="7.5" customHeight="1" x14ac:dyDescent="0.2">
      <c r="A415" s="3"/>
      <c r="B415" s="172"/>
      <c r="C415" s="172"/>
      <c r="D415" s="172"/>
    </row>
    <row r="416" spans="1:4" ht="12.75" x14ac:dyDescent="0.2">
      <c r="A416" s="672" t="s">
        <v>706</v>
      </c>
      <c r="B416" s="561"/>
      <c r="C416" s="561"/>
      <c r="D416" s="561"/>
    </row>
    <row r="417" spans="1:4" ht="9.75" customHeight="1" x14ac:dyDescent="0.2">
      <c r="A417" s="642"/>
      <c r="B417" s="575"/>
      <c r="C417" s="575"/>
      <c r="D417" s="575"/>
    </row>
    <row r="418" spans="1:4" ht="15" customHeight="1" x14ac:dyDescent="0.2">
      <c r="A418" s="643" t="s">
        <v>459</v>
      </c>
      <c r="B418" s="644"/>
      <c r="C418" s="644"/>
      <c r="D418" s="644"/>
    </row>
    <row r="419" spans="1:4" ht="7.5" customHeight="1" x14ac:dyDescent="0.2">
      <c r="A419" s="642"/>
      <c r="B419" s="575"/>
      <c r="C419" s="575"/>
      <c r="D419" s="575"/>
    </row>
    <row r="420" spans="1:4" ht="39" customHeight="1" x14ac:dyDescent="0.2">
      <c r="A420" s="607" t="s">
        <v>753</v>
      </c>
      <c r="B420" s="598"/>
      <c r="C420" s="598"/>
      <c r="D420" s="598"/>
    </row>
    <row r="421" spans="1:4" ht="7.5" customHeight="1" x14ac:dyDescent="0.2">
      <c r="A421" s="607"/>
      <c r="B421" s="598"/>
      <c r="C421" s="598"/>
      <c r="D421" s="598"/>
    </row>
    <row r="422" spans="1:4" ht="51" customHeight="1" x14ac:dyDescent="0.2">
      <c r="A422" s="581" t="s">
        <v>578</v>
      </c>
      <c r="B422" s="575"/>
      <c r="C422" s="575"/>
      <c r="D422" s="575"/>
    </row>
    <row r="423" spans="1:4" ht="7.5" customHeight="1" x14ac:dyDescent="0.2">
      <c r="A423" s="3"/>
      <c r="B423" s="166"/>
      <c r="C423" s="166"/>
      <c r="D423" s="166"/>
    </row>
    <row r="424" spans="1:4" ht="63.75" customHeight="1" x14ac:dyDescent="0.2">
      <c r="A424" s="581" t="s">
        <v>579</v>
      </c>
      <c r="B424" s="600"/>
      <c r="C424" s="600"/>
      <c r="D424" s="600"/>
    </row>
    <row r="425" spans="1:4" ht="63.75" customHeight="1" x14ac:dyDescent="0.2">
      <c r="A425" s="607" t="s">
        <v>580</v>
      </c>
      <c r="B425" s="598"/>
      <c r="C425" s="598"/>
      <c r="D425" s="598"/>
    </row>
    <row r="426" spans="1:4" ht="6.75" customHeight="1" x14ac:dyDescent="0.2">
      <c r="A426" s="642"/>
      <c r="B426" s="575"/>
      <c r="C426" s="575"/>
      <c r="D426" s="575"/>
    </row>
    <row r="427" spans="1:4" ht="51" customHeight="1" x14ac:dyDescent="0.2">
      <c r="A427" s="607" t="s">
        <v>577</v>
      </c>
      <c r="B427" s="598"/>
      <c r="C427" s="598"/>
      <c r="D427" s="598"/>
    </row>
    <row r="428" spans="1:4" ht="7.5" customHeight="1" x14ac:dyDescent="0.2">
      <c r="A428" s="642"/>
      <c r="B428" s="575"/>
      <c r="C428" s="575"/>
      <c r="D428" s="575"/>
    </row>
    <row r="429" spans="1:4" ht="38.25" customHeight="1" x14ac:dyDescent="0.2">
      <c r="A429" s="607" t="s">
        <v>583</v>
      </c>
      <c r="B429" s="598"/>
      <c r="C429" s="598"/>
      <c r="D429" s="598"/>
    </row>
    <row r="430" spans="1:4" ht="25.5" customHeight="1" x14ac:dyDescent="0.2">
      <c r="A430" s="676"/>
      <c r="B430" s="598"/>
      <c r="C430" s="598"/>
      <c r="D430" s="598"/>
    </row>
    <row r="431" spans="1:4" ht="12.75" customHeight="1" x14ac:dyDescent="0.2">
      <c r="A431" s="642"/>
      <c r="B431" s="575"/>
      <c r="C431" s="575"/>
      <c r="D431" s="575"/>
    </row>
    <row r="432" spans="1:4" ht="12.75" customHeight="1" x14ac:dyDescent="0.2">
      <c r="A432" s="642"/>
      <c r="B432" s="575"/>
      <c r="C432" s="575"/>
      <c r="D432" s="575"/>
    </row>
    <row r="433" spans="1:4" ht="12.75" customHeight="1" x14ac:dyDescent="0.2">
      <c r="A433" s="642"/>
      <c r="B433" s="575"/>
      <c r="C433" s="575"/>
      <c r="D433" s="575"/>
    </row>
    <row r="434" spans="1:4" ht="12.75" customHeight="1" x14ac:dyDescent="0.2">
      <c r="A434" s="642"/>
      <c r="B434" s="575"/>
      <c r="C434" s="575"/>
      <c r="D434" s="575"/>
    </row>
    <row r="435" spans="1:4" ht="12.75" customHeight="1" x14ac:dyDescent="0.2">
      <c r="A435" s="642"/>
      <c r="B435" s="575"/>
      <c r="C435" s="575"/>
      <c r="D435" s="575"/>
    </row>
    <row r="436" spans="1:4" ht="12.75" customHeight="1" x14ac:dyDescent="0.2">
      <c r="A436" s="642"/>
      <c r="B436" s="575"/>
      <c r="C436" s="575"/>
      <c r="D436" s="575"/>
    </row>
    <row r="437" spans="1:4" ht="12.75" customHeight="1" x14ac:dyDescent="0.2">
      <c r="A437" s="642"/>
      <c r="B437" s="575"/>
      <c r="C437" s="575"/>
      <c r="D437" s="575"/>
    </row>
    <row r="438" spans="1:4" ht="12.75" customHeight="1" x14ac:dyDescent="0.2">
      <c r="A438" s="642"/>
      <c r="B438" s="575"/>
      <c r="C438" s="575"/>
      <c r="D438" s="575"/>
    </row>
    <row r="439" spans="1:4" ht="12.75" customHeight="1" x14ac:dyDescent="0.2">
      <c r="A439" s="642"/>
      <c r="B439" s="575"/>
      <c r="C439" s="575"/>
      <c r="D439" s="575"/>
    </row>
    <row r="440" spans="1:4" ht="12.75" customHeight="1" x14ac:dyDescent="0.2">
      <c r="A440" s="642"/>
      <c r="B440" s="575"/>
      <c r="C440" s="575"/>
      <c r="D440" s="575"/>
    </row>
    <row r="441" spans="1:4" ht="12.75" customHeight="1" x14ac:dyDescent="0.2">
      <c r="A441" s="642"/>
      <c r="B441" s="575"/>
      <c r="C441" s="575"/>
      <c r="D441" s="575"/>
    </row>
    <row r="442" spans="1:4" ht="12.75" customHeight="1" x14ac:dyDescent="0.2">
      <c r="A442" s="642"/>
      <c r="B442" s="575"/>
      <c r="C442" s="575"/>
      <c r="D442" s="575"/>
    </row>
    <row r="443" spans="1:4" ht="12.75" customHeight="1" x14ac:dyDescent="0.2">
      <c r="A443" s="642"/>
      <c r="B443" s="575"/>
      <c r="C443" s="575"/>
      <c r="D443" s="575"/>
    </row>
    <row r="444" spans="1:4" ht="12.75" customHeight="1" x14ac:dyDescent="0.2">
      <c r="A444" s="642"/>
      <c r="B444" s="575"/>
      <c r="C444" s="575"/>
      <c r="D444" s="575"/>
    </row>
    <row r="445" spans="1:4" ht="12.75" customHeight="1" x14ac:dyDescent="0.2">
      <c r="A445" s="642"/>
      <c r="B445" s="575"/>
      <c r="C445" s="575"/>
      <c r="D445" s="575"/>
    </row>
    <row r="446" spans="1:4" ht="12.75" customHeight="1" x14ac:dyDescent="0.2">
      <c r="A446" s="642"/>
      <c r="B446" s="575"/>
      <c r="C446" s="575"/>
      <c r="D446" s="575"/>
    </row>
    <row r="447" spans="1:4" ht="12.75" customHeight="1" x14ac:dyDescent="0.2">
      <c r="A447" s="642"/>
      <c r="B447" s="575"/>
      <c r="C447" s="575"/>
      <c r="D447" s="575"/>
    </row>
    <row r="448" spans="1:4" ht="12.75" customHeight="1" x14ac:dyDescent="0.2">
      <c r="A448" s="642"/>
      <c r="B448" s="575"/>
      <c r="C448" s="575"/>
      <c r="D448" s="575"/>
    </row>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478">
    <mergeCell ref="A279:D279"/>
    <mergeCell ref="A371:D371"/>
    <mergeCell ref="A286:D286"/>
    <mergeCell ref="A306:D306"/>
    <mergeCell ref="A305:D305"/>
    <mergeCell ref="A290:D290"/>
    <mergeCell ref="A291:D291"/>
    <mergeCell ref="A372:D372"/>
    <mergeCell ref="A299:D299"/>
    <mergeCell ref="A324:D324"/>
    <mergeCell ref="A312:D312"/>
    <mergeCell ref="A309:D309"/>
    <mergeCell ref="A317:D317"/>
    <mergeCell ref="A313:D313"/>
    <mergeCell ref="A316:D316"/>
    <mergeCell ref="A310:D310"/>
    <mergeCell ref="A300:D300"/>
    <mergeCell ref="A288:D288"/>
    <mergeCell ref="A294:D294"/>
    <mergeCell ref="A296:D296"/>
    <mergeCell ref="A297:D297"/>
    <mergeCell ref="A293:D293"/>
    <mergeCell ref="A282:D282"/>
    <mergeCell ref="A284:D284"/>
    <mergeCell ref="C233:D233"/>
    <mergeCell ref="C234:D234"/>
    <mergeCell ref="C236:D236"/>
    <mergeCell ref="A265:D265"/>
    <mergeCell ref="A326:D326"/>
    <mergeCell ref="A323:D323"/>
    <mergeCell ref="A331:D331"/>
    <mergeCell ref="A320:D320"/>
    <mergeCell ref="A361:D361"/>
    <mergeCell ref="A335:D335"/>
    <mergeCell ref="A334:D334"/>
    <mergeCell ref="A301:D301"/>
    <mergeCell ref="A304:D304"/>
    <mergeCell ref="A302:D302"/>
    <mergeCell ref="A303:D303"/>
    <mergeCell ref="A333:D333"/>
    <mergeCell ref="A281:D281"/>
    <mergeCell ref="A332:D332"/>
    <mergeCell ref="A308:D308"/>
    <mergeCell ref="A311:D311"/>
    <mergeCell ref="A315:D315"/>
    <mergeCell ref="A307:D307"/>
    <mergeCell ref="A329:D329"/>
    <mergeCell ref="A325:D325"/>
    <mergeCell ref="GO91:GR91"/>
    <mergeCell ref="GS91:GV91"/>
    <mergeCell ref="HI91:HL91"/>
    <mergeCell ref="GW91:GZ91"/>
    <mergeCell ref="HA91:HD91"/>
    <mergeCell ref="HE91:HH91"/>
    <mergeCell ref="FQ91:FT91"/>
    <mergeCell ref="FU91:FX91"/>
    <mergeCell ref="A135:C135"/>
    <mergeCell ref="A127:D127"/>
    <mergeCell ref="A134:D134"/>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IS91:IV91"/>
    <mergeCell ref="HM91:HP91"/>
    <mergeCell ref="HQ91:HT91"/>
    <mergeCell ref="HU91:HX91"/>
    <mergeCell ref="HY91:IB91"/>
    <mergeCell ref="IC91:IF91"/>
    <mergeCell ref="IG91:IJ91"/>
    <mergeCell ref="IK91:IN91"/>
    <mergeCell ref="IO91:IR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54:D54"/>
    <mergeCell ref="B70:D70"/>
    <mergeCell ref="A448:D448"/>
    <mergeCell ref="A314:D314"/>
    <mergeCell ref="A318:D318"/>
    <mergeCell ref="A442:D442"/>
    <mergeCell ref="A443:D443"/>
    <mergeCell ref="A444:D444"/>
    <mergeCell ref="A445:D445"/>
    <mergeCell ref="A446:D446"/>
    <mergeCell ref="A447:D447"/>
    <mergeCell ref="B392:D392"/>
    <mergeCell ref="A436:D436"/>
    <mergeCell ref="A437:D437"/>
    <mergeCell ref="A438:D438"/>
    <mergeCell ref="A439:D439"/>
    <mergeCell ref="A440:D440"/>
    <mergeCell ref="A433:D433"/>
    <mergeCell ref="A434:D434"/>
    <mergeCell ref="A416:D416"/>
    <mergeCell ref="A417:D417"/>
    <mergeCell ref="A441:D441"/>
    <mergeCell ref="A430:D430"/>
    <mergeCell ref="A435:D435"/>
    <mergeCell ref="A424:D424"/>
    <mergeCell ref="A425:D425"/>
    <mergeCell ref="A426:D426"/>
    <mergeCell ref="A427:D427"/>
    <mergeCell ref="A428:D428"/>
    <mergeCell ref="A431:D431"/>
    <mergeCell ref="A432:D432"/>
    <mergeCell ref="A429:D429"/>
    <mergeCell ref="A418:D418"/>
    <mergeCell ref="A419:D419"/>
    <mergeCell ref="A420:D420"/>
    <mergeCell ref="A422:D422"/>
    <mergeCell ref="A421:D421"/>
    <mergeCell ref="A409:D409"/>
    <mergeCell ref="A411:D411"/>
    <mergeCell ref="A412:D412"/>
    <mergeCell ref="A413:D413"/>
    <mergeCell ref="A414:D414"/>
    <mergeCell ref="A401:D401"/>
    <mergeCell ref="A402:D402"/>
    <mergeCell ref="A410:D410"/>
    <mergeCell ref="A403:D403"/>
    <mergeCell ref="A404:D404"/>
    <mergeCell ref="A405:D405"/>
    <mergeCell ref="A406:D406"/>
    <mergeCell ref="A407:D407"/>
    <mergeCell ref="A408:D408"/>
    <mergeCell ref="B388:D388"/>
    <mergeCell ref="B389:D389"/>
    <mergeCell ref="A375:D375"/>
    <mergeCell ref="A373:D373"/>
    <mergeCell ref="B386:D386"/>
    <mergeCell ref="B387:D387"/>
    <mergeCell ref="A397:D397"/>
    <mergeCell ref="A398:D398"/>
    <mergeCell ref="A399:D399"/>
    <mergeCell ref="A376:D376"/>
    <mergeCell ref="A377:D377"/>
    <mergeCell ref="A383:D383"/>
    <mergeCell ref="A379:D379"/>
    <mergeCell ref="A381:D381"/>
    <mergeCell ref="A385:D385"/>
    <mergeCell ref="A374:D374"/>
    <mergeCell ref="A400:D400"/>
    <mergeCell ref="B393:D393"/>
    <mergeCell ref="B394:D394"/>
    <mergeCell ref="A396:D396"/>
    <mergeCell ref="B390:D390"/>
    <mergeCell ref="B391:D391"/>
    <mergeCell ref="A106:D106"/>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2:D82"/>
    <mergeCell ref="B83:D83"/>
    <mergeCell ref="A95:D95"/>
    <mergeCell ref="A206:D206"/>
    <mergeCell ref="A208:D208"/>
    <mergeCell ref="A115:D115"/>
    <mergeCell ref="A209:D209"/>
    <mergeCell ref="A214:D214"/>
    <mergeCell ref="A215:B215"/>
    <mergeCell ref="C254:D254"/>
    <mergeCell ref="A89:D89"/>
    <mergeCell ref="A98:D98"/>
    <mergeCell ref="A99:D99"/>
    <mergeCell ref="A100:D100"/>
    <mergeCell ref="A125:D125"/>
    <mergeCell ref="C230:D230"/>
    <mergeCell ref="C237:D237"/>
    <mergeCell ref="C241:D241"/>
    <mergeCell ref="A145:C145"/>
    <mergeCell ref="A151:C151"/>
    <mergeCell ref="A154:C154"/>
    <mergeCell ref="A158:D158"/>
    <mergeCell ref="A128:D132"/>
    <mergeCell ref="A136:C136"/>
    <mergeCell ref="A139:C139"/>
    <mergeCell ref="A239:D239"/>
    <mergeCell ref="A165:C165"/>
    <mergeCell ref="A240:D240"/>
    <mergeCell ref="C253:D253"/>
    <mergeCell ref="A272:D272"/>
    <mergeCell ref="A271:D271"/>
    <mergeCell ref="A261:D261"/>
    <mergeCell ref="A262:D262"/>
    <mergeCell ref="A263:D263"/>
    <mergeCell ref="A267:D267"/>
    <mergeCell ref="A264:D264"/>
    <mergeCell ref="B257:D257"/>
    <mergeCell ref="A260:D260"/>
    <mergeCell ref="C223:D223"/>
    <mergeCell ref="C224:D224"/>
    <mergeCell ref="A142:C142"/>
    <mergeCell ref="A102:D102"/>
    <mergeCell ref="A292:D292"/>
    <mergeCell ref="A108:D108"/>
    <mergeCell ref="A148:C148"/>
    <mergeCell ref="A162:C162"/>
    <mergeCell ref="A163:C163"/>
    <mergeCell ref="A164:C164"/>
    <mergeCell ref="B243:D243"/>
    <mergeCell ref="C248:D248"/>
    <mergeCell ref="B251:D251"/>
    <mergeCell ref="A212:D212"/>
    <mergeCell ref="A211:D211"/>
    <mergeCell ref="B245:D245"/>
    <mergeCell ref="C225:D225"/>
    <mergeCell ref="C226:D226"/>
    <mergeCell ref="C227:D227"/>
    <mergeCell ref="C228:D228"/>
    <mergeCell ref="A116:D116"/>
    <mergeCell ref="A285:D285"/>
    <mergeCell ref="A133:D133"/>
    <mergeCell ref="A109:D109"/>
    <mergeCell ref="A86:D86"/>
    <mergeCell ref="A87:D87"/>
    <mergeCell ref="A112:D112"/>
    <mergeCell ref="A117:D117"/>
    <mergeCell ref="A118:D118"/>
    <mergeCell ref="A120:D120"/>
    <mergeCell ref="A119:D119"/>
    <mergeCell ref="A277:D277"/>
    <mergeCell ref="A269:D269"/>
    <mergeCell ref="A270:D270"/>
    <mergeCell ref="A273:D273"/>
    <mergeCell ref="A275:D275"/>
    <mergeCell ref="A204:D204"/>
    <mergeCell ref="A113:D113"/>
    <mergeCell ref="A114:D114"/>
    <mergeCell ref="A210:D210"/>
    <mergeCell ref="B246:D246"/>
    <mergeCell ref="C220:D220"/>
    <mergeCell ref="C217:D217"/>
    <mergeCell ref="C218:D218"/>
    <mergeCell ref="C219:D219"/>
    <mergeCell ref="C222:D222"/>
    <mergeCell ref="C229:D229"/>
    <mergeCell ref="C231:D231"/>
    <mergeCell ref="A31:D31"/>
    <mergeCell ref="A33:D33"/>
    <mergeCell ref="A61:D61"/>
    <mergeCell ref="B62:D62"/>
    <mergeCell ref="B64:D64"/>
    <mergeCell ref="A78:D78"/>
    <mergeCell ref="A79:D79"/>
    <mergeCell ref="A370:D370"/>
    <mergeCell ref="A369:D369"/>
    <mergeCell ref="A367:D367"/>
    <mergeCell ref="A365:D365"/>
    <mergeCell ref="A366:D366"/>
    <mergeCell ref="A319:D319"/>
    <mergeCell ref="A322:D322"/>
    <mergeCell ref="A364:D364"/>
    <mergeCell ref="A337:D337"/>
    <mergeCell ref="A327:D327"/>
    <mergeCell ref="A336:D336"/>
    <mergeCell ref="A321:D321"/>
    <mergeCell ref="A368:D368"/>
    <mergeCell ref="A362:D362"/>
    <mergeCell ref="A363:D363"/>
    <mergeCell ref="A328:D328"/>
    <mergeCell ref="A359:D359"/>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A52:D52"/>
    <mergeCell ref="A53:D53"/>
    <mergeCell ref="B69:D69"/>
    <mergeCell ref="A5:D5"/>
    <mergeCell ref="A6:D6"/>
    <mergeCell ref="A7:D7"/>
    <mergeCell ref="A15:D15"/>
    <mergeCell ref="A16:D16"/>
    <mergeCell ref="A17:D17"/>
    <mergeCell ref="A34:D34"/>
    <mergeCell ref="A213:D213"/>
    <mergeCell ref="A266:D266"/>
    <mergeCell ref="A259:D259"/>
    <mergeCell ref="B256:D256"/>
    <mergeCell ref="A258:D258"/>
    <mergeCell ref="A92:D92"/>
    <mergeCell ref="A192:B192"/>
    <mergeCell ref="A193:B193"/>
    <mergeCell ref="A194:B194"/>
    <mergeCell ref="A195:B195"/>
    <mergeCell ref="A196:B196"/>
    <mergeCell ref="A180:B181"/>
    <mergeCell ref="C180:C181"/>
    <mergeCell ref="D180:D181"/>
    <mergeCell ref="A182:B182"/>
    <mergeCell ref="A183:B183"/>
    <mergeCell ref="A188:B188"/>
    <mergeCell ref="A189:B189"/>
    <mergeCell ref="A190:B190"/>
    <mergeCell ref="A191:B191"/>
    <mergeCell ref="A184:B184"/>
    <mergeCell ref="A121:D121"/>
    <mergeCell ref="A202:D202"/>
    <mergeCell ref="A186:B186"/>
    <mergeCell ref="A88:D88"/>
    <mergeCell ref="A185:B185"/>
    <mergeCell ref="A35:D35"/>
    <mergeCell ref="A36:D36"/>
    <mergeCell ref="A37:D37"/>
    <mergeCell ref="A38:D38"/>
    <mergeCell ref="A39:D39"/>
    <mergeCell ref="A40:D40"/>
    <mergeCell ref="A41:D41"/>
    <mergeCell ref="A42:D42"/>
    <mergeCell ref="A43:D43"/>
    <mergeCell ref="A123:D123"/>
    <mergeCell ref="A124:D124"/>
    <mergeCell ref="A93:D93"/>
    <mergeCell ref="A80:D80"/>
    <mergeCell ref="B81:D81"/>
    <mergeCell ref="A110:D110"/>
    <mergeCell ref="A90:D90"/>
    <mergeCell ref="A175:D178"/>
    <mergeCell ref="A170:B170"/>
    <mergeCell ref="A171:B171"/>
    <mergeCell ref="A172:B172"/>
    <mergeCell ref="A161:C161"/>
    <mergeCell ref="A166:C166"/>
    <mergeCell ref="A160:D160"/>
    <mergeCell ref="A111:D111"/>
    <mergeCell ref="A104:D104"/>
    <mergeCell ref="A198:B198"/>
    <mergeCell ref="A199:B199"/>
    <mergeCell ref="A200:B200"/>
    <mergeCell ref="A91:D91"/>
    <mergeCell ref="A96:D96"/>
    <mergeCell ref="A97:D97"/>
    <mergeCell ref="A187:B187"/>
    <mergeCell ref="A197:B197"/>
    <mergeCell ref="A167:C167"/>
    <mergeCell ref="A168:C168"/>
    <mergeCell ref="A169:C169"/>
  </mergeCells>
  <phoneticPr fontId="0" type="noConversion"/>
  <hyperlinks>
    <hyperlink ref="A53" r:id="rId3"/>
    <hyperlink ref="A37:C37" r:id="rId4" display="Trefwoordenlijsten"/>
    <hyperlink ref="A41" r:id="rId5" display="Boekingen van voorzieningen"/>
    <hyperlink ref="A39:C39" r:id="rId6" display="Beslisboom economische categorieën"/>
    <hyperlink ref="A55" r:id="rId7"/>
    <hyperlink ref="C25" r:id="rId8"/>
    <hyperlink ref="B76" r:id="rId9"/>
    <hyperlink ref="A265:D265" r:id="rId10" display="Iv3-informatievoorschrift-2022 Gemeenten en Gemeenschappelijke regelingen"/>
    <hyperlink ref="A43" r:id="rId11"/>
    <hyperlink ref="A259" r:id="rId12" display="https://findo.nl/documents/Inkomsten-en-uitgaven"/>
    <hyperlink ref="A35:C35" r:id="rId13" display="Iv3-Informatievoorschrift 2023 Gemeenten en Gemeenschappelijke regelingen"/>
    <hyperlink ref="A259:D259" r:id="rId14" display="Iv3-Informatievoorschrift 2023 Gemeenten en Gemeenschappelijke regelingen"/>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3" manualBreakCount="3">
    <brk id="43" max="16383" man="1"/>
    <brk id="119" max="16383" man="1"/>
    <brk id="3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Y49"/>
  <sheetViews>
    <sheetView showGridLines="0" zoomScaleNormal="100" workbookViewId="0">
      <selection activeCell="N27" sqref="N27"/>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1.85546875" style="25" customWidth="1"/>
    <col min="10" max="10" width="5.85546875" style="25" customWidth="1"/>
    <col min="11" max="11" width="4.85546875" style="25" customWidth="1"/>
    <col min="12" max="12" width="4.5703125" style="25" customWidth="1"/>
    <col min="13" max="13" width="37.28515625" style="25" customWidth="1"/>
    <col min="14" max="15" width="18.28515625" style="25" customWidth="1"/>
    <col min="16" max="19" width="9.140625" style="25"/>
    <col min="20" max="20" width="8.7109375" style="25" customWidth="1"/>
    <col min="21" max="16384" width="9.140625" style="25"/>
  </cols>
  <sheetData>
    <row r="1" spans="1:24" ht="15" customHeight="1" x14ac:dyDescent="0.25">
      <c r="A1" s="24"/>
      <c r="B1" s="703" t="s">
        <v>17</v>
      </c>
      <c r="C1" s="703"/>
      <c r="D1" s="703"/>
      <c r="E1" s="703"/>
      <c r="F1" s="703"/>
      <c r="G1" s="703"/>
      <c r="H1" s="703"/>
      <c r="I1" s="703"/>
      <c r="J1" s="24"/>
    </row>
    <row r="2" spans="1:24" ht="15" customHeight="1" x14ac:dyDescent="0.25">
      <c r="A2" s="24"/>
      <c r="B2" s="703" t="s">
        <v>0</v>
      </c>
      <c r="C2" s="703"/>
      <c r="D2" s="703"/>
      <c r="E2" s="703"/>
      <c r="F2" s="703"/>
      <c r="G2" s="703"/>
      <c r="H2" s="703"/>
      <c r="I2" s="703"/>
      <c r="J2" s="24"/>
    </row>
    <row r="3" spans="1:24" ht="15" customHeight="1" x14ac:dyDescent="0.25">
      <c r="A3" s="24"/>
      <c r="B3" s="703" t="str">
        <f>"GEMEENTE "&amp;C6</f>
        <v>GEMEENTE aaaa</v>
      </c>
      <c r="C3" s="703"/>
      <c r="D3" s="703"/>
      <c r="E3" s="703"/>
      <c r="F3" s="703"/>
      <c r="G3" s="703"/>
      <c r="H3" s="703"/>
      <c r="I3" s="703"/>
      <c r="J3" s="24"/>
      <c r="L3" s="26"/>
      <c r="M3" s="27"/>
    </row>
    <row r="4" spans="1:24" ht="15" customHeight="1" x14ac:dyDescent="0.25">
      <c r="A4" s="6"/>
      <c r="B4" s="6"/>
      <c r="C4" s="6"/>
      <c r="D4" s="6"/>
      <c r="E4" s="6"/>
      <c r="F4" s="6"/>
      <c r="G4" s="6"/>
      <c r="H4" s="6"/>
      <c r="I4" s="6"/>
      <c r="J4" s="6"/>
      <c r="L4" s="703" t="s">
        <v>772</v>
      </c>
      <c r="M4" s="703"/>
      <c r="N4" s="703"/>
      <c r="O4" s="703"/>
      <c r="P4" s="703"/>
      <c r="Q4" s="703"/>
      <c r="R4" s="703"/>
      <c r="S4" s="703"/>
      <c r="T4" s="363"/>
    </row>
    <row r="5" spans="1:24" ht="15" customHeight="1" x14ac:dyDescent="0.25">
      <c r="A5" s="105"/>
      <c r="B5" s="148" t="s">
        <v>576</v>
      </c>
      <c r="C5" s="694" t="s">
        <v>582</v>
      </c>
      <c r="D5" s="695"/>
      <c r="E5" s="149"/>
      <c r="F5" s="149"/>
      <c r="G5" s="150"/>
      <c r="H5" s="150" t="s">
        <v>153</v>
      </c>
      <c r="I5" s="372" t="str">
        <f>IF(OR(C6="aaaa",C7="xxxx",C9="",C10=""),"Cellen invullen indien rood!",IF(AND(C9="Begroting",C10&lt;&gt;0),"BEG","KRD")&amp;RIGHT(C8,2)&amp;C10&amp;IF(C5="Gemeente","06","06")&amp;C7&amp;".XLSX")</f>
        <v>Cellen invullen indien rood!</v>
      </c>
      <c r="J5" s="105"/>
      <c r="L5" s="710" t="s">
        <v>774</v>
      </c>
      <c r="M5" s="710"/>
      <c r="N5" s="710"/>
      <c r="O5" s="710"/>
      <c r="P5" s="710"/>
      <c r="Q5" s="710"/>
      <c r="R5" s="710"/>
      <c r="S5" s="710"/>
      <c r="T5" s="710"/>
    </row>
    <row r="6" spans="1:24" ht="14.25" customHeight="1" x14ac:dyDescent="0.25">
      <c r="A6" s="105"/>
      <c r="B6" s="148" t="s">
        <v>572</v>
      </c>
      <c r="C6" s="694" t="s">
        <v>1</v>
      </c>
      <c r="D6" s="695"/>
      <c r="E6" s="149"/>
      <c r="F6" s="149"/>
      <c r="G6" s="149"/>
      <c r="H6" s="149"/>
      <c r="I6" s="149"/>
      <c r="J6" s="105"/>
      <c r="L6" s="710"/>
      <c r="M6" s="710"/>
      <c r="N6" s="710"/>
      <c r="O6" s="710"/>
      <c r="P6" s="710"/>
      <c r="Q6" s="710"/>
      <c r="R6" s="710"/>
      <c r="S6" s="710"/>
      <c r="T6" s="710"/>
    </row>
    <row r="7" spans="1:24" s="30" customFormat="1" ht="14.25" customHeight="1" x14ac:dyDescent="0.2">
      <c r="A7" s="29"/>
      <c r="B7" s="151" t="s">
        <v>573</v>
      </c>
      <c r="C7" s="704" t="s">
        <v>2</v>
      </c>
      <c r="D7" s="705"/>
      <c r="E7" s="152"/>
      <c r="F7" s="149"/>
      <c r="G7" s="149"/>
      <c r="H7" s="149"/>
      <c r="I7" s="149"/>
      <c r="J7" s="29"/>
      <c r="L7" s="368"/>
      <c r="M7" s="369" t="s">
        <v>695</v>
      </c>
      <c r="N7" s="715" t="str">
        <f>'9.Eindoordeel'!D23</f>
        <v>onvoldoende</v>
      </c>
      <c r="O7" s="716"/>
      <c r="P7" s="716"/>
      <c r="Q7" s="716"/>
      <c r="R7" s="716"/>
      <c r="S7" s="716"/>
      <c r="T7" s="370"/>
    </row>
    <row r="8" spans="1:24" ht="14.25" customHeight="1" x14ac:dyDescent="0.25">
      <c r="A8" s="31"/>
      <c r="B8" s="361" t="s">
        <v>18</v>
      </c>
      <c r="C8" s="694">
        <v>2025</v>
      </c>
      <c r="D8" s="695"/>
      <c r="E8" s="154"/>
      <c r="F8" s="149"/>
      <c r="G8" s="149"/>
      <c r="H8" s="149"/>
      <c r="I8" s="149"/>
      <c r="J8" s="31"/>
      <c r="L8" s="368"/>
      <c r="M8" s="369" t="s">
        <v>682</v>
      </c>
      <c r="N8" s="711"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712"/>
      <c r="P8" s="712"/>
      <c r="Q8" s="712"/>
      <c r="R8" s="712"/>
      <c r="S8" s="712"/>
      <c r="T8" s="371">
        <f>COUNTBLANK('11.Financiële kengetallen'!$B$15:$C$20)+COUNTBLANK('11.Financiële kengetallen'!$E$15:$E$20)+COUNTBLANK('11.Financiële kengetallen'!$G$15:$I$20)</f>
        <v>36</v>
      </c>
    </row>
    <row r="9" spans="1:24" ht="14.25" customHeight="1" x14ac:dyDescent="0.25">
      <c r="A9" s="31"/>
      <c r="B9" s="153" t="s">
        <v>460</v>
      </c>
      <c r="C9" s="694"/>
      <c r="D9" s="695"/>
      <c r="E9" s="154"/>
      <c r="F9" s="155" t="s">
        <v>462</v>
      </c>
      <c r="G9" s="155"/>
      <c r="H9" s="156"/>
      <c r="I9" s="157"/>
      <c r="J9" s="31"/>
      <c r="L9" s="368"/>
      <c r="M9" s="369"/>
      <c r="N9" s="713"/>
      <c r="O9" s="714"/>
      <c r="P9" s="714"/>
      <c r="Q9" s="714"/>
      <c r="R9" s="714"/>
      <c r="S9" s="714"/>
      <c r="T9" s="371">
        <f>COUNTBLANK('11.Financiële kengetallen'!$D$15:$F$20)</f>
        <v>18</v>
      </c>
    </row>
    <row r="10" spans="1:24" ht="14.25" customHeight="1" x14ac:dyDescent="0.25">
      <c r="A10" s="32"/>
      <c r="B10" s="153" t="s">
        <v>19</v>
      </c>
      <c r="C10" s="694"/>
      <c r="D10" s="695"/>
      <c r="E10" s="156"/>
      <c r="F10" s="212" t="s">
        <v>463</v>
      </c>
      <c r="G10" s="155"/>
      <c r="H10" s="155"/>
      <c r="I10" s="155"/>
      <c r="J10" s="32"/>
      <c r="L10" s="368"/>
      <c r="M10" s="369" t="s">
        <v>771</v>
      </c>
      <c r="N10" s="711" t="str">
        <f>IF($C$10=0,IF(10-$T$10=0,"De beleidsindicatoren zijn niet ingevuld. Graag de waarden op het tabblad 12 vullen.",IF(10-$T$10&lt;10,10-$T$10&amp;" van de 10 beleidsindicatoren zijn ingevuld. Graag de overige indicatoren op tabblad 12 invullen.","Alle velden zijn gevuld.")),IF($C$10=5,IF(5-$T$11=0,"De beleidsindicatoren zijn niet ingevuld. Graag de waarden op het tabblad 12 vullen.",IF(5-$T$11&lt;5,5-$T$11&amp;" van de 5 beleidsindicatoren zijn ingevuld. Graag de overige indicatoren op tabblad 12 invullen.","Alle velden zijn gevuld.")),"N.v.t."))</f>
        <v>De beleidsindicatoren zijn niet ingevuld. Graag de waarden op het tabblad 12 vullen.</v>
      </c>
      <c r="O10" s="712"/>
      <c r="P10" s="712"/>
      <c r="Q10" s="712"/>
      <c r="R10" s="712"/>
      <c r="S10" s="712"/>
      <c r="T10" s="371">
        <f>COUNTBLANK('12.Beleidsindicatoren'!$E$16:$E$20)+COUNTBLANK('12.Beleidsindicatoren'!$G$16:$G$20)</f>
        <v>10</v>
      </c>
    </row>
    <row r="11" spans="1:24" ht="14.25" customHeight="1" x14ac:dyDescent="0.25">
      <c r="A11" s="309"/>
      <c r="B11" s="148"/>
      <c r="C11" s="148"/>
      <c r="D11" s="148"/>
      <c r="E11" s="156"/>
      <c r="F11" s="218" t="s">
        <v>461</v>
      </c>
      <c r="G11" s="155"/>
      <c r="H11" s="155"/>
      <c r="I11" s="155"/>
      <c r="J11" s="32"/>
      <c r="L11" s="220"/>
      <c r="M11" s="220"/>
      <c r="N11" s="713"/>
      <c r="O11" s="714"/>
      <c r="P11" s="714"/>
      <c r="Q11" s="714"/>
      <c r="R11" s="714"/>
      <c r="S11" s="714"/>
      <c r="T11" s="371">
        <f>COUNTBLANK('12.Beleidsindicatoren'!$F$16:$F$20)</f>
        <v>5</v>
      </c>
    </row>
    <row r="12" spans="1:24" s="33" customFormat="1" ht="24.75" customHeight="1" x14ac:dyDescent="0.25">
      <c r="A12" s="32"/>
      <c r="B12" s="219"/>
      <c r="C12" s="220" t="s">
        <v>464</v>
      </c>
      <c r="D12" s="219"/>
      <c r="E12" s="219"/>
      <c r="F12" s="219"/>
      <c r="G12" s="219"/>
      <c r="H12" s="219"/>
      <c r="I12" s="219"/>
      <c r="J12" s="32"/>
      <c r="L12" s="219"/>
      <c r="M12" s="219"/>
      <c r="N12" s="362"/>
      <c r="O12" s="362"/>
      <c r="P12" s="362"/>
      <c r="Q12" s="362"/>
      <c r="R12" s="362"/>
      <c r="S12" s="362"/>
      <c r="T12" s="219"/>
    </row>
    <row r="13" spans="1:24" ht="15" customHeight="1" x14ac:dyDescent="0.25">
      <c r="A13" s="34"/>
      <c r="B13" s="158"/>
      <c r="C13" s="158"/>
      <c r="D13" s="158"/>
      <c r="E13" s="158"/>
      <c r="F13" s="158"/>
      <c r="G13" s="158"/>
      <c r="H13" s="158"/>
      <c r="I13" s="158"/>
      <c r="J13" s="34"/>
    </row>
    <row r="14" spans="1:24" s="6" customFormat="1" ht="37.5" customHeight="1" x14ac:dyDescent="0.25">
      <c r="A14" s="35"/>
      <c r="B14" s="159" t="s">
        <v>615</v>
      </c>
      <c r="C14" s="698" t="s">
        <v>616</v>
      </c>
      <c r="D14" s="699"/>
      <c r="E14" s="699"/>
      <c r="F14" s="699"/>
      <c r="G14" s="699"/>
      <c r="H14" s="699"/>
      <c r="I14" s="699"/>
      <c r="J14" s="35"/>
      <c r="L14" s="25"/>
      <c r="W14" s="375"/>
      <c r="X14" s="375"/>
    </row>
    <row r="15" spans="1:24" s="38" customFormat="1" ht="15" customHeight="1" x14ac:dyDescent="0.2">
      <c r="A15" s="28"/>
      <c r="B15" s="151" t="s">
        <v>585</v>
      </c>
      <c r="C15" s="697"/>
      <c r="D15" s="697"/>
      <c r="E15" s="697"/>
      <c r="F15" s="697"/>
      <c r="G15" s="697"/>
      <c r="H15" s="697"/>
      <c r="I15" s="697"/>
      <c r="J15" s="28"/>
      <c r="L15" s="6"/>
      <c r="M15" s="375"/>
      <c r="N15" s="375"/>
      <c r="O15" s="6"/>
      <c r="P15" s="6"/>
      <c r="Q15" s="6"/>
      <c r="R15" s="6"/>
      <c r="S15" s="6"/>
      <c r="T15" s="6"/>
      <c r="U15" s="6"/>
      <c r="V15" s="6"/>
      <c r="W15" s="376"/>
      <c r="X15" s="376"/>
    </row>
    <row r="16" spans="1:24" s="6" customFormat="1" ht="15" customHeight="1" x14ac:dyDescent="0.2">
      <c r="A16" s="28"/>
      <c r="B16" s="160" t="s">
        <v>586</v>
      </c>
      <c r="C16" s="696"/>
      <c r="D16" s="696"/>
      <c r="E16" s="696"/>
      <c r="F16" s="696"/>
      <c r="G16" s="696"/>
      <c r="H16" s="696"/>
      <c r="I16" s="696"/>
      <c r="J16" s="28"/>
      <c r="L16" s="38"/>
      <c r="M16" s="375"/>
      <c r="N16" s="375"/>
      <c r="W16" s="375"/>
      <c r="X16" s="375"/>
    </row>
    <row r="17" spans="1:25" s="6" customFormat="1" ht="15" customHeight="1" x14ac:dyDescent="0.25">
      <c r="A17" s="28"/>
      <c r="B17" s="160" t="s">
        <v>587</v>
      </c>
      <c r="C17" s="696"/>
      <c r="D17" s="696"/>
      <c r="E17" s="696"/>
      <c r="F17" s="696"/>
      <c r="G17" s="696"/>
      <c r="H17" s="696"/>
      <c r="I17" s="696"/>
      <c r="J17" s="28"/>
      <c r="M17" s="376"/>
      <c r="N17" s="376"/>
      <c r="R17" s="25"/>
      <c r="S17" s="25"/>
      <c r="T17" s="25"/>
      <c r="U17" s="25"/>
      <c r="V17" s="25"/>
      <c r="W17" s="375"/>
      <c r="X17" s="375"/>
    </row>
    <row r="18" spans="1:25" s="6" customFormat="1" ht="15" customHeight="1" x14ac:dyDescent="0.25">
      <c r="A18" s="28"/>
      <c r="B18" s="160" t="s">
        <v>588</v>
      </c>
      <c r="C18" s="696"/>
      <c r="D18" s="696"/>
      <c r="E18" s="696"/>
      <c r="F18" s="696"/>
      <c r="G18" s="696"/>
      <c r="H18" s="696"/>
      <c r="I18" s="696"/>
      <c r="J18" s="28"/>
      <c r="M18" s="375"/>
      <c r="N18" s="375"/>
      <c r="O18" s="25"/>
      <c r="P18" s="25"/>
      <c r="Q18" s="25"/>
      <c r="R18" s="25"/>
      <c r="S18" s="25"/>
      <c r="T18" s="25"/>
      <c r="U18" s="25"/>
      <c r="V18" s="25"/>
    </row>
    <row r="19" spans="1:25" s="6" customFormat="1" ht="15" customHeight="1" x14ac:dyDescent="0.25">
      <c r="A19" s="28"/>
      <c r="B19" s="160" t="s">
        <v>589</v>
      </c>
      <c r="C19" s="696"/>
      <c r="D19" s="696"/>
      <c r="E19" s="696"/>
      <c r="F19" s="696"/>
      <c r="G19" s="696"/>
      <c r="H19" s="696"/>
      <c r="I19" s="696"/>
      <c r="J19" s="28"/>
      <c r="M19" s="375"/>
      <c r="N19" s="375"/>
      <c r="O19" s="25"/>
      <c r="P19" s="25"/>
      <c r="Q19" s="25"/>
      <c r="R19" s="25"/>
      <c r="S19" s="25"/>
      <c r="T19" s="25"/>
      <c r="U19" s="25"/>
      <c r="V19" s="25"/>
    </row>
    <row r="20" spans="1:25" s="6" customFormat="1" ht="15" customHeight="1" x14ac:dyDescent="0.25">
      <c r="A20" s="28"/>
      <c r="B20" s="160" t="s">
        <v>590</v>
      </c>
      <c r="C20" s="702"/>
      <c r="D20" s="702"/>
      <c r="E20" s="702"/>
      <c r="F20" s="702"/>
      <c r="G20" s="702"/>
      <c r="H20" s="702"/>
      <c r="I20" s="702"/>
      <c r="J20" s="28"/>
      <c r="N20" s="25"/>
      <c r="O20" s="25"/>
      <c r="P20" s="25"/>
      <c r="Q20" s="25"/>
      <c r="R20" s="25"/>
      <c r="S20" s="25"/>
      <c r="T20" s="25"/>
      <c r="U20" s="25"/>
      <c r="V20" s="25"/>
      <c r="W20" s="25"/>
      <c r="X20" s="25"/>
      <c r="Y20" s="25"/>
    </row>
    <row r="21" spans="1:25" s="6" customFormat="1" ht="9" customHeight="1" x14ac:dyDescent="0.25">
      <c r="A21" s="28"/>
      <c r="B21" s="155"/>
      <c r="C21" s="155"/>
      <c r="D21" s="155"/>
      <c r="E21" s="155"/>
      <c r="F21" s="155"/>
      <c r="G21" s="155"/>
      <c r="H21" s="155"/>
      <c r="I21" s="155"/>
      <c r="J21" s="28"/>
      <c r="M21" s="134"/>
      <c r="N21" s="134"/>
      <c r="O21" s="134"/>
      <c r="P21" s="134"/>
      <c r="Q21" s="134"/>
      <c r="R21" s="134"/>
      <c r="S21" s="25"/>
      <c r="T21" s="25"/>
      <c r="U21" s="25"/>
      <c r="V21" s="25"/>
      <c r="W21" s="25"/>
      <c r="X21" s="25"/>
      <c r="Y21" s="25"/>
    </row>
    <row r="22" spans="1:25" ht="15" customHeight="1" x14ac:dyDescent="0.25">
      <c r="L22" s="6"/>
      <c r="M22" s="134"/>
      <c r="N22" s="134"/>
      <c r="O22" s="134"/>
      <c r="P22" s="134"/>
      <c r="Q22" s="134"/>
      <c r="R22" s="134"/>
    </row>
    <row r="23" spans="1:25" ht="15" customHeight="1" x14ac:dyDescent="0.25">
      <c r="A23" s="39"/>
      <c r="B23" s="39" t="s">
        <v>21</v>
      </c>
      <c r="C23" s="39"/>
      <c r="D23" s="39"/>
      <c r="E23" s="39"/>
      <c r="F23" s="39"/>
      <c r="G23" s="39"/>
      <c r="H23" s="39"/>
      <c r="I23" s="39"/>
      <c r="J23" s="39"/>
      <c r="M23" s="134"/>
      <c r="N23" s="134"/>
      <c r="O23" s="134"/>
      <c r="P23" s="134"/>
      <c r="Q23" s="134"/>
      <c r="R23" s="134"/>
    </row>
    <row r="24" spans="1:25" ht="13.5" customHeight="1" x14ac:dyDescent="0.25">
      <c r="A24" s="40"/>
      <c r="B24" s="40"/>
      <c r="C24" s="40"/>
      <c r="D24" s="40"/>
      <c r="E24" s="40"/>
      <c r="F24" s="40"/>
      <c r="G24" s="40"/>
      <c r="H24" s="40"/>
      <c r="I24" s="40"/>
      <c r="J24" s="40"/>
      <c r="M24" s="134"/>
      <c r="N24" s="134"/>
      <c r="O24" s="134"/>
      <c r="P24" s="134"/>
      <c r="Q24" s="134"/>
      <c r="R24" s="134"/>
    </row>
    <row r="25" spans="1:25" ht="15" customHeight="1" x14ac:dyDescent="0.25">
      <c r="A25" s="40"/>
      <c r="B25" s="701"/>
      <c r="C25" s="701"/>
      <c r="D25" s="701"/>
      <c r="E25" s="701"/>
      <c r="F25" s="701"/>
      <c r="G25" s="701"/>
      <c r="H25" s="701"/>
      <c r="I25" s="701"/>
      <c r="J25" s="40"/>
      <c r="K25" s="134"/>
      <c r="M25"/>
      <c r="N25" s="134"/>
      <c r="O25" s="134"/>
      <c r="P25" s="134"/>
      <c r="Q25" s="134"/>
      <c r="R25" s="134"/>
    </row>
    <row r="26" spans="1:25" ht="15" customHeight="1" x14ac:dyDescent="0.25">
      <c r="A26" s="40"/>
      <c r="B26" s="700"/>
      <c r="C26" s="700"/>
      <c r="D26" s="700"/>
      <c r="E26" s="700"/>
      <c r="F26" s="700"/>
      <c r="G26" s="700"/>
      <c r="H26" s="700"/>
      <c r="I26" s="700"/>
      <c r="J26" s="40"/>
      <c r="K26" s="134"/>
      <c r="L26" s="134"/>
      <c r="M26" s="134"/>
      <c r="N26" s="134"/>
      <c r="O26" s="134"/>
      <c r="P26" s="134"/>
      <c r="Q26" s="134"/>
      <c r="R26" s="134"/>
    </row>
    <row r="27" spans="1:25" ht="15" customHeight="1" x14ac:dyDescent="0.25">
      <c r="A27" s="40"/>
      <c r="B27" s="700"/>
      <c r="C27" s="700"/>
      <c r="D27" s="700"/>
      <c r="E27" s="700"/>
      <c r="F27" s="700"/>
      <c r="G27" s="700"/>
      <c r="H27" s="700"/>
      <c r="I27" s="700"/>
      <c r="J27" s="40"/>
      <c r="K27" s="134"/>
      <c r="L27" s="134"/>
      <c r="M27" s="134"/>
      <c r="N27" s="134"/>
      <c r="O27" s="134"/>
      <c r="P27" s="134"/>
      <c r="Q27" s="134"/>
      <c r="R27" s="134"/>
    </row>
    <row r="28" spans="1:25" ht="15" customHeight="1" x14ac:dyDescent="0.25">
      <c r="A28" s="40"/>
      <c r="B28" s="700"/>
      <c r="C28" s="700"/>
      <c r="D28" s="700"/>
      <c r="E28" s="700"/>
      <c r="F28" s="700"/>
      <c r="G28" s="700"/>
      <c r="H28" s="700"/>
      <c r="I28" s="700"/>
      <c r="J28" s="40"/>
      <c r="K28" s="134"/>
      <c r="L28" s="134"/>
      <c r="M28" s="134"/>
      <c r="N28" s="134"/>
      <c r="O28" s="134"/>
      <c r="P28" s="134"/>
      <c r="Q28" s="134"/>
      <c r="R28" s="134"/>
    </row>
    <row r="29" spans="1:25" ht="15" customHeight="1" x14ac:dyDescent="0.25">
      <c r="A29" s="40"/>
      <c r="B29" s="700"/>
      <c r="C29" s="700"/>
      <c r="D29" s="700"/>
      <c r="E29" s="700"/>
      <c r="F29" s="700"/>
      <c r="G29" s="700"/>
      <c r="H29" s="700"/>
      <c r="I29" s="700"/>
      <c r="J29" s="40"/>
      <c r="K29" s="134"/>
      <c r="L29" s="134"/>
      <c r="M29" s="134"/>
      <c r="N29" s="134"/>
      <c r="O29" s="134"/>
      <c r="P29" s="134"/>
      <c r="Q29" s="134"/>
      <c r="R29" s="134"/>
    </row>
    <row r="30" spans="1:25" ht="15" customHeight="1" x14ac:dyDescent="0.25">
      <c r="A30" s="40"/>
      <c r="B30" s="700"/>
      <c r="C30" s="700"/>
      <c r="D30" s="700"/>
      <c r="E30" s="700"/>
      <c r="F30" s="700"/>
      <c r="G30" s="700"/>
      <c r="H30" s="700"/>
      <c r="I30" s="700"/>
      <c r="J30" s="40"/>
      <c r="K30" s="134"/>
      <c r="L30" s="134"/>
      <c r="M30" s="134"/>
      <c r="N30" s="134"/>
      <c r="O30" s="134"/>
      <c r="P30" s="134"/>
      <c r="Q30" s="134"/>
      <c r="R30" s="134"/>
    </row>
    <row r="31" spans="1:25" ht="15" customHeight="1" x14ac:dyDescent="0.25">
      <c r="A31" s="40"/>
      <c r="B31" s="700"/>
      <c r="C31" s="700"/>
      <c r="D31" s="700"/>
      <c r="E31" s="700"/>
      <c r="F31" s="700"/>
      <c r="G31" s="700"/>
      <c r="H31" s="700"/>
      <c r="I31" s="700"/>
      <c r="J31" s="40"/>
      <c r="K31" s="134"/>
      <c r="L31" s="134"/>
      <c r="M31" s="134"/>
      <c r="N31" s="134"/>
      <c r="O31" s="134"/>
      <c r="P31" s="134"/>
      <c r="Q31" s="134"/>
      <c r="R31" s="134"/>
    </row>
    <row r="32" spans="1:25" ht="15" customHeight="1" x14ac:dyDescent="0.25">
      <c r="A32" s="40"/>
      <c r="B32" s="700"/>
      <c r="C32" s="700"/>
      <c r="D32" s="700"/>
      <c r="E32" s="700"/>
      <c r="F32" s="700"/>
      <c r="G32" s="700"/>
      <c r="H32" s="700"/>
      <c r="I32" s="700"/>
      <c r="J32" s="40"/>
      <c r="K32" s="134"/>
      <c r="L32" s="134"/>
      <c r="M32" s="134"/>
      <c r="N32" s="134"/>
      <c r="O32" s="134"/>
      <c r="P32" s="134"/>
      <c r="Q32" s="134"/>
      <c r="R32" s="134"/>
    </row>
    <row r="33" spans="1:18" ht="15" customHeight="1" x14ac:dyDescent="0.25">
      <c r="A33" s="40"/>
      <c r="B33" s="700"/>
      <c r="C33" s="700"/>
      <c r="D33" s="700"/>
      <c r="E33" s="700"/>
      <c r="F33" s="700"/>
      <c r="G33" s="700"/>
      <c r="H33" s="700"/>
      <c r="I33" s="700"/>
      <c r="J33" s="40"/>
      <c r="K33" s="134"/>
      <c r="L33" s="134"/>
      <c r="M33" s="134"/>
      <c r="N33" s="134"/>
      <c r="O33" s="134"/>
      <c r="P33" s="134"/>
      <c r="Q33" s="134"/>
      <c r="R33" s="134"/>
    </row>
    <row r="34" spans="1:18" ht="15" customHeight="1" x14ac:dyDescent="0.25">
      <c r="A34" s="40"/>
      <c r="B34" s="700"/>
      <c r="C34" s="700"/>
      <c r="D34" s="700"/>
      <c r="E34" s="700"/>
      <c r="F34" s="700"/>
      <c r="G34" s="700"/>
      <c r="H34" s="700"/>
      <c r="I34" s="700"/>
      <c r="J34" s="40"/>
      <c r="K34" s="134"/>
      <c r="L34" s="134"/>
      <c r="M34" s="134"/>
      <c r="N34" s="134"/>
      <c r="O34" s="134"/>
      <c r="P34" s="134"/>
      <c r="Q34" s="134"/>
      <c r="R34" s="134"/>
    </row>
    <row r="35" spans="1:18" ht="15" customHeight="1" x14ac:dyDescent="0.25">
      <c r="A35" s="40"/>
      <c r="B35" s="700"/>
      <c r="C35" s="700"/>
      <c r="D35" s="700"/>
      <c r="E35" s="700"/>
      <c r="F35" s="700"/>
      <c r="G35" s="700"/>
      <c r="H35" s="700"/>
      <c r="I35" s="700"/>
      <c r="J35" s="40"/>
      <c r="K35" s="134"/>
      <c r="L35" s="134"/>
      <c r="M35" s="134"/>
      <c r="N35" s="134"/>
      <c r="O35" s="134"/>
      <c r="P35" s="134"/>
      <c r="Q35" s="134"/>
      <c r="R35" s="134"/>
    </row>
    <row r="36" spans="1:18" ht="15" customHeight="1" x14ac:dyDescent="0.25">
      <c r="A36" s="40"/>
      <c r="B36" s="700"/>
      <c r="C36" s="700"/>
      <c r="D36" s="700"/>
      <c r="E36" s="700"/>
      <c r="F36" s="700"/>
      <c r="G36" s="700"/>
      <c r="H36" s="700"/>
      <c r="I36" s="700"/>
      <c r="J36" s="40"/>
      <c r="K36" s="134"/>
      <c r="L36" s="134"/>
    </row>
    <row r="37" spans="1:18" ht="15" customHeight="1" x14ac:dyDescent="0.25">
      <c r="A37" s="40"/>
      <c r="B37" s="700"/>
      <c r="C37" s="700"/>
      <c r="D37" s="700"/>
      <c r="E37" s="700"/>
      <c r="F37" s="700"/>
      <c r="G37" s="700"/>
      <c r="H37" s="700"/>
      <c r="I37" s="700"/>
      <c r="J37" s="40"/>
      <c r="K37" s="134"/>
      <c r="L37" s="134"/>
    </row>
    <row r="38" spans="1:18" ht="15" customHeight="1" x14ac:dyDescent="0.25">
      <c r="A38" s="40"/>
      <c r="B38" s="700"/>
      <c r="C38" s="700"/>
      <c r="D38" s="700"/>
      <c r="E38" s="700"/>
      <c r="F38" s="700"/>
      <c r="G38" s="700"/>
      <c r="H38" s="700"/>
      <c r="I38" s="700"/>
      <c r="J38" s="40"/>
      <c r="K38" s="134"/>
      <c r="L38" s="134"/>
    </row>
    <row r="39" spans="1:18" ht="12" customHeight="1" x14ac:dyDescent="0.25">
      <c r="A39" s="41"/>
      <c r="B39" s="41"/>
      <c r="C39" s="41"/>
      <c r="D39" s="41"/>
      <c r="E39" s="41"/>
      <c r="F39" s="41"/>
      <c r="G39" s="41"/>
      <c r="H39" s="41"/>
      <c r="I39" s="41"/>
      <c r="J39" s="41"/>
      <c r="K39" s="134"/>
      <c r="L39" s="134"/>
    </row>
    <row r="40" spans="1:18" ht="15" customHeight="1" x14ac:dyDescent="0.25">
      <c r="L40" s="134"/>
      <c r="M40" s="134"/>
      <c r="N40" s="134"/>
      <c r="O40" s="134"/>
      <c r="P40" s="134"/>
      <c r="Q40" s="134"/>
      <c r="R40" s="134"/>
    </row>
    <row r="41" spans="1:18" ht="15" customHeight="1" x14ac:dyDescent="0.25">
      <c r="A41" s="39"/>
      <c r="B41" s="39" t="s">
        <v>769</v>
      </c>
      <c r="C41" s="39"/>
      <c r="D41" s="39"/>
      <c r="E41" s="39"/>
      <c r="F41" s="39"/>
      <c r="G41" s="39"/>
      <c r="H41" s="39"/>
      <c r="I41" s="39"/>
      <c r="J41" s="39"/>
      <c r="M41" s="134"/>
      <c r="N41" s="134"/>
      <c r="O41" s="134"/>
      <c r="P41" s="134"/>
      <c r="Q41" s="134"/>
      <c r="R41" s="134"/>
    </row>
    <row r="42" spans="1:18" ht="25.5" customHeight="1" x14ac:dyDescent="0.25">
      <c r="A42" s="40"/>
      <c r="B42" s="359" t="s">
        <v>742</v>
      </c>
      <c r="C42" s="360" t="s">
        <v>764</v>
      </c>
      <c r="D42" s="706" t="s">
        <v>743</v>
      </c>
      <c r="E42" s="707"/>
      <c r="F42" s="707"/>
      <c r="G42" s="707"/>
      <c r="H42" s="707"/>
      <c r="I42" s="707"/>
      <c r="J42" s="40"/>
      <c r="M42" s="134"/>
      <c r="N42" s="134"/>
      <c r="O42" s="134"/>
      <c r="P42" s="134"/>
      <c r="Q42" s="134"/>
      <c r="R42" s="134"/>
    </row>
    <row r="43" spans="1:18" ht="12.75" customHeight="1" x14ac:dyDescent="0.25">
      <c r="A43" s="40"/>
      <c r="B43" s="342"/>
      <c r="C43" s="343" t="s">
        <v>734</v>
      </c>
      <c r="D43" s="342"/>
      <c r="E43" s="342"/>
      <c r="F43" s="342"/>
      <c r="G43" s="342"/>
      <c r="H43" s="342"/>
      <c r="I43" s="342"/>
      <c r="J43" s="40"/>
      <c r="M43" s="134"/>
      <c r="N43" s="134"/>
      <c r="O43" s="134"/>
      <c r="P43" s="134"/>
      <c r="Q43" s="134"/>
      <c r="R43" s="134"/>
    </row>
    <row r="44" spans="1:18" ht="15" customHeight="1" x14ac:dyDescent="0.25">
      <c r="A44" s="40"/>
      <c r="B44" s="344"/>
      <c r="C44" s="345"/>
      <c r="D44" s="708"/>
      <c r="E44" s="709"/>
      <c r="F44" s="709"/>
      <c r="G44" s="709"/>
      <c r="H44" s="709"/>
      <c r="I44" s="709"/>
      <c r="J44" s="40"/>
      <c r="K44" s="134"/>
      <c r="M44" s="134"/>
      <c r="N44" s="134"/>
      <c r="O44" s="134"/>
      <c r="P44" s="134"/>
      <c r="Q44" s="134"/>
      <c r="R44" s="134"/>
    </row>
    <row r="45" spans="1:18" ht="15" customHeight="1" x14ac:dyDescent="0.25">
      <c r="A45" s="40"/>
      <c r="B45" s="344"/>
      <c r="C45" s="345"/>
      <c r="D45" s="708"/>
      <c r="E45" s="709"/>
      <c r="F45" s="709"/>
      <c r="G45" s="709"/>
      <c r="H45" s="709"/>
      <c r="I45" s="709"/>
      <c r="J45" s="40"/>
      <c r="K45" s="134"/>
      <c r="L45" s="134"/>
    </row>
    <row r="46" spans="1:18" ht="15" customHeight="1" x14ac:dyDescent="0.25">
      <c r="A46" s="40"/>
      <c r="B46" s="344"/>
      <c r="C46" s="345"/>
      <c r="D46" s="708"/>
      <c r="E46" s="709"/>
      <c r="F46" s="709"/>
      <c r="G46" s="709"/>
      <c r="H46" s="709"/>
      <c r="I46" s="709"/>
      <c r="J46" s="40"/>
      <c r="K46" s="134"/>
      <c r="L46" s="134"/>
    </row>
    <row r="47" spans="1:18" ht="15" customHeight="1" x14ac:dyDescent="0.25">
      <c r="A47" s="40"/>
      <c r="B47" s="344"/>
      <c r="C47" s="345"/>
      <c r="D47" s="708"/>
      <c r="E47" s="709"/>
      <c r="F47" s="709"/>
      <c r="G47" s="709"/>
      <c r="H47" s="709"/>
      <c r="I47" s="709"/>
      <c r="J47" s="40"/>
      <c r="K47" s="134"/>
      <c r="L47" s="134"/>
    </row>
    <row r="48" spans="1:18" ht="12" customHeight="1" x14ac:dyDescent="0.25">
      <c r="A48" s="41"/>
      <c r="B48" s="692" t="s">
        <v>741</v>
      </c>
      <c r="C48" s="693"/>
      <c r="D48" s="693"/>
      <c r="E48" s="693"/>
      <c r="F48" s="693"/>
      <c r="G48" s="693"/>
      <c r="H48" s="693"/>
      <c r="I48" s="693"/>
      <c r="J48" s="41"/>
      <c r="K48" s="134"/>
      <c r="L48" s="134"/>
    </row>
    <row r="49" spans="12:12" x14ac:dyDescent="0.25">
      <c r="L49" s="134"/>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1">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9:D9">
    <cfRule type="containsBlanks" dxfId="66" priority="73" stopIfTrue="1">
      <formula>LEN(TRIM(C9))=0</formula>
    </cfRule>
  </conditionalFormatting>
  <conditionalFormatting sqref="C10:D10">
    <cfRule type="containsBlanks" dxfId="65" priority="72" stopIfTrue="1">
      <formula>LEN(TRIM(C10))=0</formula>
    </cfRule>
  </conditionalFormatting>
  <conditionalFormatting sqref="C6:D6">
    <cfRule type="cellIs" dxfId="64" priority="71" stopIfTrue="1" operator="equal">
      <formula>"aaaa"</formula>
    </cfRule>
  </conditionalFormatting>
  <conditionalFormatting sqref="C7:D7">
    <cfRule type="cellIs" dxfId="63" priority="70" stopIfTrue="1" operator="equal">
      <formula>"xxxx"</formula>
    </cfRule>
  </conditionalFormatting>
  <conditionalFormatting sqref="I5">
    <cfRule type="cellIs" dxfId="62" priority="69" stopIfTrue="1" operator="equal">
      <formula>"Cellen invullen indien rood!"</formula>
    </cfRule>
  </conditionalFormatting>
  <conditionalFormatting sqref="C5:D5">
    <cfRule type="cellIs" dxfId="61" priority="68" stopIfTrue="1" operator="equal">
      <formula>"aaaa"</formula>
    </cfRule>
  </conditionalFormatting>
  <conditionalFormatting sqref="C9:D10">
    <cfRule type="expression" dxfId="60" priority="64">
      <formula>$M$11="De combinatie Status = Realisatie en Periode = 0 bestaat niet"</formula>
    </cfRule>
    <cfRule type="expression" dxfId="59" priority="65">
      <formula>$M$12="De combinatie Status = Begroting en Periode = 5 bestaat niet"</formula>
    </cfRule>
  </conditionalFormatting>
  <conditionalFormatting sqref="N7">
    <cfRule type="cellIs" dxfId="58" priority="54" stopIfTrue="1" operator="equal">
      <formula>"onvoldoende"</formula>
    </cfRule>
  </conditionalFormatting>
  <conditionalFormatting sqref="N8 N10">
    <cfRule type="cellIs" dxfId="57" priority="53" stopIfTrue="1" operator="notEqual">
      <formula>"Alle velden zijn gevuld."</formula>
    </cfRule>
  </conditionalFormatting>
  <conditionalFormatting sqref="N7:S7">
    <cfRule type="cellIs" dxfId="56" priority="49" operator="equal">
      <formula>"""voldoende"""</formula>
    </cfRule>
  </conditionalFormatting>
  <conditionalFormatting sqref="N8:S9">
    <cfRule type="cellIs" dxfId="55" priority="48" operator="equal">
      <formula>"N.v.t."</formula>
    </cfRule>
  </conditionalFormatting>
  <conditionalFormatting sqref="N10:S11">
    <cfRule type="cellIs" dxfId="54" priority="47" operator="equal">
      <formula>"N.v.t."</formula>
    </cfRule>
  </conditionalFormatting>
  <dataValidations count="2">
    <dataValidation type="list" allowBlank="1" showInputMessage="1" showErrorMessage="1" sqref="C9:D9">
      <formula1>"Begroting,Realisatie"</formula1>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O199"/>
  <sheetViews>
    <sheetView showGridLines="0" showZeros="0" zoomScale="70" zoomScaleNormal="70" zoomScaleSheetLayoutView="75" workbookViewId="0">
      <pane xSplit="2" ySplit="2" topLeftCell="C93" activePane="bottomRight" state="frozen"/>
      <selection pane="topRight" activeCell="C1" sqref="C1"/>
      <selection pane="bottomLeft" activeCell="A3" sqref="A3"/>
      <selection pane="bottomRight" activeCell="J2" sqref="J2"/>
    </sheetView>
  </sheetViews>
  <sheetFormatPr defaultColWidth="9.140625" defaultRowHeight="14.25" x14ac:dyDescent="0.2"/>
  <cols>
    <col min="1" max="1" width="12.28515625" style="45" customWidth="1"/>
    <col min="2" max="2" width="92.7109375" style="45" customWidth="1"/>
    <col min="3" max="37" width="7" style="45" customWidth="1"/>
    <col min="38" max="38" width="7.5703125" style="45" bestFit="1" customWidth="1"/>
    <col min="39" max="39" width="7" style="45" customWidth="1"/>
    <col min="40" max="40" width="7.7109375" style="45" customWidth="1"/>
    <col min="41" max="16384" width="9.140625" style="45"/>
  </cols>
  <sheetData>
    <row r="1" spans="1:41" ht="18" customHeight="1" x14ac:dyDescent="0.2">
      <c r="A1" s="42" t="str">
        <f>"Verdelingsmatrix gemeente "&amp;+'4.Informatie'!C6&amp;" ("&amp;'4.Informatie'!C7&amp;"): "&amp;'4.Informatie'!C8 &amp;" "&amp;'4.Informatie'!C9&amp;" periode "&amp;'4.Informatie'!C10&amp;", lasten"</f>
        <v>Verdelingsmatrix gemeente aaaa (xxxx): 2025  periode , lasten</v>
      </c>
      <c r="B1" s="43"/>
      <c r="C1" s="506" t="s">
        <v>22</v>
      </c>
      <c r="D1" s="506" t="s">
        <v>24</v>
      </c>
      <c r="E1" s="506" t="s">
        <v>27</v>
      </c>
      <c r="F1" s="506" t="s">
        <v>311</v>
      </c>
      <c r="G1" s="506" t="s">
        <v>312</v>
      </c>
      <c r="H1" s="506" t="s">
        <v>28</v>
      </c>
      <c r="I1" s="506" t="s">
        <v>313</v>
      </c>
      <c r="J1" s="506" t="s">
        <v>314</v>
      </c>
      <c r="K1" s="506" t="s">
        <v>30</v>
      </c>
      <c r="L1" s="506" t="s">
        <v>315</v>
      </c>
      <c r="M1" s="506" t="s">
        <v>32</v>
      </c>
      <c r="N1" s="506" t="s">
        <v>33</v>
      </c>
      <c r="O1" s="506" t="s">
        <v>316</v>
      </c>
      <c r="P1" s="506" t="s">
        <v>317</v>
      </c>
      <c r="Q1" s="506" t="s">
        <v>318</v>
      </c>
      <c r="R1" s="506" t="s">
        <v>319</v>
      </c>
      <c r="S1" s="506" t="s">
        <v>320</v>
      </c>
      <c r="T1" s="506" t="s">
        <v>321</v>
      </c>
      <c r="U1" s="506" t="s">
        <v>322</v>
      </c>
      <c r="V1" s="506" t="s">
        <v>323</v>
      </c>
      <c r="W1" s="506" t="s">
        <v>911</v>
      </c>
      <c r="X1" s="506" t="s">
        <v>920</v>
      </c>
      <c r="Y1" s="506" t="s">
        <v>914</v>
      </c>
      <c r="Z1" s="506" t="s">
        <v>921</v>
      </c>
      <c r="AA1" s="506" t="s">
        <v>922</v>
      </c>
      <c r="AB1" s="506" t="s">
        <v>923</v>
      </c>
      <c r="AC1" s="506" t="s">
        <v>924</v>
      </c>
      <c r="AD1" s="506" t="s">
        <v>926</v>
      </c>
      <c r="AE1" s="506" t="s">
        <v>927</v>
      </c>
      <c r="AF1" s="506" t="s">
        <v>929</v>
      </c>
      <c r="AG1" s="506" t="s">
        <v>34</v>
      </c>
      <c r="AH1" s="506" t="s">
        <v>41</v>
      </c>
      <c r="AI1" s="506" t="s">
        <v>324</v>
      </c>
      <c r="AJ1" s="506" t="s">
        <v>325</v>
      </c>
      <c r="AK1" s="506" t="s">
        <v>326</v>
      </c>
      <c r="AL1" s="506" t="s">
        <v>327</v>
      </c>
      <c r="AM1" s="506" t="s">
        <v>328</v>
      </c>
      <c r="AN1" s="507"/>
      <c r="AO1" s="44"/>
    </row>
    <row r="2" spans="1:41" ht="168" customHeight="1" thickBot="1" x14ac:dyDescent="0.3">
      <c r="A2" s="498" t="s">
        <v>329</v>
      </c>
      <c r="B2" s="494" t="s">
        <v>43</v>
      </c>
      <c r="C2" s="495" t="s">
        <v>330</v>
      </c>
      <c r="D2" s="495" t="s">
        <v>331</v>
      </c>
      <c r="E2" s="495" t="s">
        <v>332</v>
      </c>
      <c r="F2" s="495" t="s">
        <v>333</v>
      </c>
      <c r="G2" s="495" t="s">
        <v>131</v>
      </c>
      <c r="H2" s="495" t="s">
        <v>334</v>
      </c>
      <c r="I2" s="495" t="s">
        <v>335</v>
      </c>
      <c r="J2" s="495" t="s">
        <v>132</v>
      </c>
      <c r="K2" s="495" t="s">
        <v>45</v>
      </c>
      <c r="L2" s="495" t="s">
        <v>336</v>
      </c>
      <c r="M2" s="495" t="s">
        <v>337</v>
      </c>
      <c r="N2" s="495" t="s">
        <v>338</v>
      </c>
      <c r="O2" s="495" t="s">
        <v>339</v>
      </c>
      <c r="P2" s="495" t="s">
        <v>571</v>
      </c>
      <c r="Q2" s="495" t="s">
        <v>340</v>
      </c>
      <c r="R2" s="495" t="s">
        <v>341</v>
      </c>
      <c r="S2" s="495" t="s">
        <v>342</v>
      </c>
      <c r="T2" s="495" t="s">
        <v>343</v>
      </c>
      <c r="U2" s="495" t="s">
        <v>344</v>
      </c>
      <c r="V2" s="495" t="s">
        <v>345</v>
      </c>
      <c r="W2" s="495" t="s">
        <v>912</v>
      </c>
      <c r="X2" s="495" t="s">
        <v>913</v>
      </c>
      <c r="Y2" s="495" t="s">
        <v>915</v>
      </c>
      <c r="Z2" s="495" t="s">
        <v>916</v>
      </c>
      <c r="AA2" s="495" t="s">
        <v>917</v>
      </c>
      <c r="AB2" s="495" t="s">
        <v>918</v>
      </c>
      <c r="AC2" s="495" t="s">
        <v>919</v>
      </c>
      <c r="AD2" s="496" t="s">
        <v>925</v>
      </c>
      <c r="AE2" s="495" t="s">
        <v>928</v>
      </c>
      <c r="AF2" s="495" t="s">
        <v>930</v>
      </c>
      <c r="AG2" s="495" t="s">
        <v>346</v>
      </c>
      <c r="AH2" s="495" t="s">
        <v>347</v>
      </c>
      <c r="AI2" s="495" t="s">
        <v>348</v>
      </c>
      <c r="AJ2" s="495" t="s">
        <v>349</v>
      </c>
      <c r="AK2" s="495" t="s">
        <v>44</v>
      </c>
      <c r="AL2" s="495" t="s">
        <v>350</v>
      </c>
      <c r="AM2" s="495" t="s">
        <v>46</v>
      </c>
      <c r="AN2" s="497" t="s">
        <v>351</v>
      </c>
      <c r="AO2" s="46"/>
    </row>
    <row r="3" spans="1:41" ht="8.25" customHeight="1" x14ac:dyDescent="0.2">
      <c r="A3" s="47"/>
      <c r="B3" s="48"/>
      <c r="C3" s="115"/>
      <c r="D3" s="115"/>
      <c r="E3" s="61"/>
      <c r="F3" s="61"/>
      <c r="G3" s="61"/>
      <c r="H3" s="115"/>
      <c r="I3" s="115"/>
      <c r="J3" s="115"/>
      <c r="K3" s="115"/>
      <c r="L3" s="115"/>
      <c r="M3" s="115"/>
      <c r="N3" s="115"/>
      <c r="O3" s="115"/>
      <c r="P3" s="115"/>
      <c r="Q3" s="115"/>
      <c r="R3" s="115"/>
      <c r="S3" s="115"/>
      <c r="T3" s="61"/>
      <c r="U3" s="61"/>
      <c r="V3" s="61"/>
      <c r="W3" s="61"/>
      <c r="X3" s="115"/>
      <c r="Y3" s="115"/>
      <c r="Z3" s="115"/>
      <c r="AA3" s="115"/>
      <c r="AB3" s="61"/>
      <c r="AC3" s="61"/>
      <c r="AD3" s="61"/>
      <c r="AE3" s="61"/>
      <c r="AF3" s="61"/>
      <c r="AG3" s="115"/>
      <c r="AH3" s="61"/>
      <c r="AI3" s="115"/>
      <c r="AJ3" s="115"/>
      <c r="AK3" s="115"/>
      <c r="AL3" s="115"/>
      <c r="AM3" s="115"/>
      <c r="AN3" s="544"/>
      <c r="AO3" s="117"/>
    </row>
    <row r="4" spans="1:41" ht="15" customHeight="1" x14ac:dyDescent="0.2">
      <c r="A4" s="472" t="s">
        <v>352</v>
      </c>
      <c r="B4" s="473" t="s">
        <v>353</v>
      </c>
      <c r="C4" s="173"/>
      <c r="D4" s="115"/>
      <c r="E4" s="115"/>
      <c r="F4" s="111"/>
      <c r="G4" s="111"/>
      <c r="H4" s="115"/>
      <c r="I4" s="111"/>
      <c r="J4" s="111"/>
      <c r="K4" s="115"/>
      <c r="L4" s="111"/>
      <c r="M4" s="111"/>
      <c r="N4" s="111"/>
      <c r="O4" s="111"/>
      <c r="P4" s="111"/>
      <c r="Q4" s="111"/>
      <c r="R4" s="111"/>
      <c r="S4" s="111"/>
      <c r="T4" s="111"/>
      <c r="U4" s="111"/>
      <c r="V4" s="115"/>
      <c r="W4" s="115"/>
      <c r="X4" s="115"/>
      <c r="Y4" s="115"/>
      <c r="Z4" s="115"/>
      <c r="AA4" s="115"/>
      <c r="AB4" s="115"/>
      <c r="AC4" s="115"/>
      <c r="AD4" s="115"/>
      <c r="AE4" s="115"/>
      <c r="AF4" s="115"/>
      <c r="AG4" s="115"/>
      <c r="AH4" s="115"/>
      <c r="AI4" s="115"/>
      <c r="AJ4" s="111"/>
      <c r="AK4" s="111"/>
      <c r="AL4" s="111"/>
      <c r="AM4" s="112"/>
      <c r="AN4" s="113"/>
      <c r="AO4" s="117"/>
    </row>
    <row r="5" spans="1:41" ht="14.45" customHeight="1" x14ac:dyDescent="0.2">
      <c r="A5" s="474" t="s">
        <v>354</v>
      </c>
      <c r="B5" s="546" t="s">
        <v>355</v>
      </c>
      <c r="C5" s="60"/>
      <c r="D5" s="60"/>
      <c r="E5" s="175"/>
      <c r="F5" s="60"/>
      <c r="G5" s="60"/>
      <c r="H5" s="176"/>
      <c r="I5" s="60"/>
      <c r="J5" s="60"/>
      <c r="K5" s="176"/>
      <c r="L5" s="60"/>
      <c r="M5" s="60"/>
      <c r="N5" s="60"/>
      <c r="O5" s="60"/>
      <c r="P5" s="60"/>
      <c r="Q5" s="60"/>
      <c r="R5" s="60"/>
      <c r="S5" s="60"/>
      <c r="T5" s="60"/>
      <c r="U5" s="60"/>
      <c r="V5" s="174"/>
      <c r="W5" s="177"/>
      <c r="X5" s="177"/>
      <c r="Y5" s="177"/>
      <c r="Z5" s="177"/>
      <c r="AA5" s="177"/>
      <c r="AB5" s="177"/>
      <c r="AC5" s="177"/>
      <c r="AD5" s="177"/>
      <c r="AE5" s="177"/>
      <c r="AF5" s="177"/>
      <c r="AG5" s="177"/>
      <c r="AH5" s="177"/>
      <c r="AI5" s="175"/>
      <c r="AJ5" s="60"/>
      <c r="AK5" s="60"/>
      <c r="AL5" s="60"/>
      <c r="AM5" s="60"/>
      <c r="AN5" s="99">
        <f>SUM(C5:AM5)</f>
        <v>0</v>
      </c>
      <c r="AO5" s="117"/>
    </row>
    <row r="6" spans="1:41" x14ac:dyDescent="0.2">
      <c r="A6" s="474" t="s">
        <v>356</v>
      </c>
      <c r="B6" s="546" t="s">
        <v>47</v>
      </c>
      <c r="C6" s="60"/>
      <c r="D6" s="108"/>
      <c r="E6" s="176"/>
      <c r="F6" s="60"/>
      <c r="G6" s="60"/>
      <c r="H6" s="176"/>
      <c r="I6" s="60"/>
      <c r="J6" s="60"/>
      <c r="K6" s="174"/>
      <c r="L6" s="60"/>
      <c r="M6" s="60"/>
      <c r="N6" s="60"/>
      <c r="O6" s="60"/>
      <c r="P6" s="60"/>
      <c r="Q6" s="60"/>
      <c r="R6" s="60"/>
      <c r="S6" s="60"/>
      <c r="T6" s="60"/>
      <c r="U6" s="60"/>
      <c r="V6" s="177"/>
      <c r="W6" s="177"/>
      <c r="X6" s="177"/>
      <c r="Y6" s="177"/>
      <c r="Z6" s="177"/>
      <c r="AA6" s="177"/>
      <c r="AB6" s="177"/>
      <c r="AC6" s="177"/>
      <c r="AD6" s="177"/>
      <c r="AE6" s="177"/>
      <c r="AF6" s="177"/>
      <c r="AG6" s="177"/>
      <c r="AH6" s="177"/>
      <c r="AI6" s="175"/>
      <c r="AJ6" s="60"/>
      <c r="AK6" s="60"/>
      <c r="AL6" s="60"/>
      <c r="AM6" s="60"/>
      <c r="AN6" s="99">
        <f>SUM(C6:AM6)</f>
        <v>0</v>
      </c>
      <c r="AO6" s="117"/>
    </row>
    <row r="7" spans="1:41" x14ac:dyDescent="0.2">
      <c r="A7" s="474" t="s">
        <v>357</v>
      </c>
      <c r="B7" s="546" t="s">
        <v>358</v>
      </c>
      <c r="C7" s="60"/>
      <c r="D7" s="108"/>
      <c r="E7" s="60"/>
      <c r="F7" s="60"/>
      <c r="G7" s="60"/>
      <c r="H7" s="176"/>
      <c r="I7" s="60"/>
      <c r="J7" s="60"/>
      <c r="K7" s="176"/>
      <c r="L7" s="60"/>
      <c r="M7" s="60"/>
      <c r="N7" s="60"/>
      <c r="O7" s="60"/>
      <c r="P7" s="60"/>
      <c r="Q7" s="60"/>
      <c r="R7" s="60"/>
      <c r="S7" s="60"/>
      <c r="T7" s="60"/>
      <c r="U7" s="60"/>
      <c r="V7" s="60"/>
      <c r="W7" s="60"/>
      <c r="X7" s="60"/>
      <c r="Y7" s="60"/>
      <c r="Z7" s="60"/>
      <c r="AA7" s="60"/>
      <c r="AB7" s="60"/>
      <c r="AC7" s="60"/>
      <c r="AD7" s="60"/>
      <c r="AE7" s="60"/>
      <c r="AF7" s="60"/>
      <c r="AG7" s="177"/>
      <c r="AH7" s="177"/>
      <c r="AI7" s="175"/>
      <c r="AJ7" s="60"/>
      <c r="AK7" s="60"/>
      <c r="AL7" s="60"/>
      <c r="AM7" s="60"/>
      <c r="AN7" s="99">
        <f>SUM(C7:AM7)</f>
        <v>0</v>
      </c>
      <c r="AO7" s="117"/>
    </row>
    <row r="8" spans="1:41" ht="14.45" customHeight="1" x14ac:dyDescent="0.2">
      <c r="A8" s="474" t="s">
        <v>359</v>
      </c>
      <c r="B8" s="546" t="s">
        <v>360</v>
      </c>
      <c r="C8" s="60"/>
      <c r="D8" s="60"/>
      <c r="E8" s="60"/>
      <c r="F8" s="60"/>
      <c r="G8" s="60"/>
      <c r="H8" s="176"/>
      <c r="I8" s="60"/>
      <c r="J8" s="60"/>
      <c r="K8" s="176"/>
      <c r="L8" s="60"/>
      <c r="M8" s="60"/>
      <c r="N8" s="60"/>
      <c r="O8" s="60"/>
      <c r="P8" s="60"/>
      <c r="Q8" s="60"/>
      <c r="R8" s="60"/>
      <c r="S8" s="60"/>
      <c r="T8" s="60"/>
      <c r="U8" s="60"/>
      <c r="V8" s="60"/>
      <c r="W8" s="60"/>
      <c r="X8" s="60"/>
      <c r="Y8" s="60"/>
      <c r="Z8" s="60"/>
      <c r="AA8" s="60"/>
      <c r="AB8" s="60"/>
      <c r="AC8" s="60"/>
      <c r="AD8" s="60"/>
      <c r="AE8" s="60"/>
      <c r="AF8" s="60"/>
      <c r="AG8" s="177"/>
      <c r="AH8" s="177"/>
      <c r="AI8" s="175"/>
      <c r="AJ8" s="60"/>
      <c r="AK8" s="60"/>
      <c r="AL8" s="60"/>
      <c r="AM8" s="60"/>
      <c r="AN8" s="99">
        <f>SUM(C8:AM8)</f>
        <v>0</v>
      </c>
      <c r="AO8" s="117"/>
    </row>
    <row r="9" spans="1:41" ht="14.45" customHeight="1" x14ac:dyDescent="0.2">
      <c r="A9" s="474" t="s">
        <v>361</v>
      </c>
      <c r="B9" s="546" t="s">
        <v>362</v>
      </c>
      <c r="C9" s="66"/>
      <c r="D9" s="116"/>
      <c r="E9" s="60"/>
      <c r="F9" s="66"/>
      <c r="G9" s="66"/>
      <c r="H9" s="176"/>
      <c r="I9" s="66"/>
      <c r="J9" s="66"/>
      <c r="K9" s="176"/>
      <c r="L9" s="66"/>
      <c r="M9" s="66"/>
      <c r="N9" s="66"/>
      <c r="O9" s="66"/>
      <c r="P9" s="66"/>
      <c r="Q9" s="66"/>
      <c r="R9" s="66"/>
      <c r="S9" s="66"/>
      <c r="T9" s="66"/>
      <c r="U9" s="60"/>
      <c r="V9" s="66"/>
      <c r="W9" s="60"/>
      <c r="X9" s="60"/>
      <c r="Y9" s="60"/>
      <c r="Z9" s="66"/>
      <c r="AA9" s="66"/>
      <c r="AB9" s="66"/>
      <c r="AC9" s="66"/>
      <c r="AD9" s="66"/>
      <c r="AE9" s="66"/>
      <c r="AF9" s="66"/>
      <c r="AG9" s="59"/>
      <c r="AH9" s="177"/>
      <c r="AI9" s="175"/>
      <c r="AJ9" s="60"/>
      <c r="AK9" s="66"/>
      <c r="AL9" s="66"/>
      <c r="AM9" s="66"/>
      <c r="AN9" s="99">
        <f>SUM(C9:AM9)</f>
        <v>0</v>
      </c>
      <c r="AO9" s="117"/>
    </row>
    <row r="10" spans="1:41" ht="14.45" customHeight="1" x14ac:dyDescent="0.2">
      <c r="A10" s="474" t="s">
        <v>363</v>
      </c>
      <c r="B10" s="546" t="s">
        <v>282</v>
      </c>
      <c r="C10" s="66"/>
      <c r="D10" s="116"/>
      <c r="E10" s="176"/>
      <c r="F10" s="66"/>
      <c r="G10" s="66"/>
      <c r="H10" s="176"/>
      <c r="I10" s="66"/>
      <c r="J10" s="66"/>
      <c r="K10" s="176"/>
      <c r="L10" s="66"/>
      <c r="M10" s="66"/>
      <c r="N10" s="66"/>
      <c r="O10" s="66"/>
      <c r="P10" s="66"/>
      <c r="Q10" s="66"/>
      <c r="R10" s="66"/>
      <c r="S10" s="66"/>
      <c r="T10" s="66"/>
      <c r="U10" s="60"/>
      <c r="V10" s="177"/>
      <c r="W10" s="177"/>
      <c r="X10" s="177"/>
      <c r="Y10" s="177"/>
      <c r="Z10" s="177"/>
      <c r="AA10" s="177"/>
      <c r="AB10" s="177"/>
      <c r="AC10" s="177"/>
      <c r="AD10" s="177"/>
      <c r="AE10" s="177"/>
      <c r="AF10" s="66"/>
      <c r="AG10" s="177"/>
      <c r="AH10" s="177"/>
      <c r="AI10" s="175"/>
      <c r="AJ10" s="66"/>
      <c r="AK10" s="66"/>
      <c r="AL10" s="66"/>
      <c r="AM10" s="66"/>
      <c r="AN10" s="99">
        <f t="shared" ref="AN10:AN18" si="0">SUM(C10:AM10)</f>
        <v>0</v>
      </c>
      <c r="AO10" s="117"/>
    </row>
    <row r="11" spans="1:41" ht="14.45" customHeight="1" x14ac:dyDescent="0.2">
      <c r="A11" s="474" t="s">
        <v>364</v>
      </c>
      <c r="B11" s="546" t="s">
        <v>283</v>
      </c>
      <c r="C11" s="66"/>
      <c r="D11" s="116"/>
      <c r="E11" s="176"/>
      <c r="F11" s="66"/>
      <c r="G11" s="66"/>
      <c r="H11" s="176"/>
      <c r="I11" s="66"/>
      <c r="J11" s="66"/>
      <c r="K11" s="176"/>
      <c r="L11" s="66"/>
      <c r="M11" s="66"/>
      <c r="N11" s="66"/>
      <c r="O11" s="66"/>
      <c r="P11" s="66"/>
      <c r="Q11" s="66"/>
      <c r="R11" s="66"/>
      <c r="S11" s="66"/>
      <c r="T11" s="66"/>
      <c r="U11" s="60"/>
      <c r="V11" s="177"/>
      <c r="W11" s="177"/>
      <c r="X11" s="177"/>
      <c r="Y11" s="177"/>
      <c r="Z11" s="177"/>
      <c r="AA11" s="177"/>
      <c r="AB11" s="177"/>
      <c r="AC11" s="177"/>
      <c r="AD11" s="177"/>
      <c r="AE11" s="177"/>
      <c r="AF11" s="66"/>
      <c r="AG11" s="177"/>
      <c r="AH11" s="177"/>
      <c r="AI11" s="175"/>
      <c r="AJ11" s="66"/>
      <c r="AK11" s="66"/>
      <c r="AL11" s="66"/>
      <c r="AM11" s="66"/>
      <c r="AN11" s="99">
        <f t="shared" si="0"/>
        <v>0</v>
      </c>
      <c r="AO11" s="117"/>
    </row>
    <row r="12" spans="1:41" ht="14.45" customHeight="1" x14ac:dyDescent="0.2">
      <c r="A12" s="474" t="s">
        <v>365</v>
      </c>
      <c r="B12" s="546" t="s">
        <v>263</v>
      </c>
      <c r="C12" s="66"/>
      <c r="D12" s="116"/>
      <c r="E12" s="176"/>
      <c r="F12" s="66"/>
      <c r="G12" s="66"/>
      <c r="H12" s="176"/>
      <c r="I12" s="66"/>
      <c r="J12" s="66"/>
      <c r="K12" s="176"/>
      <c r="L12" s="66"/>
      <c r="M12" s="66"/>
      <c r="N12" s="66"/>
      <c r="O12" s="66"/>
      <c r="P12" s="66"/>
      <c r="Q12" s="66"/>
      <c r="R12" s="66"/>
      <c r="S12" s="66"/>
      <c r="T12" s="66"/>
      <c r="U12" s="60"/>
      <c r="V12" s="177"/>
      <c r="W12" s="177"/>
      <c r="X12" s="177"/>
      <c r="Y12" s="177"/>
      <c r="Z12" s="177"/>
      <c r="AA12" s="177"/>
      <c r="AB12" s="177"/>
      <c r="AC12" s="177"/>
      <c r="AD12" s="177"/>
      <c r="AE12" s="177"/>
      <c r="AF12" s="66"/>
      <c r="AG12" s="177"/>
      <c r="AH12" s="177"/>
      <c r="AI12" s="175"/>
      <c r="AJ12" s="66"/>
      <c r="AK12" s="66"/>
      <c r="AL12" s="66"/>
      <c r="AM12" s="66"/>
      <c r="AN12" s="99">
        <f t="shared" si="0"/>
        <v>0</v>
      </c>
      <c r="AO12" s="117"/>
    </row>
    <row r="13" spans="1:41" ht="14.45" customHeight="1" x14ac:dyDescent="0.2">
      <c r="A13" s="474" t="s">
        <v>366</v>
      </c>
      <c r="B13" s="546" t="s">
        <v>367</v>
      </c>
      <c r="C13" s="66"/>
      <c r="D13" s="116"/>
      <c r="E13" s="176"/>
      <c r="F13" s="60"/>
      <c r="G13" s="60"/>
      <c r="H13" s="176"/>
      <c r="I13" s="60"/>
      <c r="J13" s="60"/>
      <c r="K13" s="176"/>
      <c r="L13" s="60"/>
      <c r="M13" s="60"/>
      <c r="N13" s="60"/>
      <c r="O13" s="60"/>
      <c r="P13" s="60"/>
      <c r="Q13" s="60"/>
      <c r="R13" s="60"/>
      <c r="S13" s="60"/>
      <c r="T13" s="60"/>
      <c r="U13" s="60"/>
      <c r="V13" s="177"/>
      <c r="W13" s="177"/>
      <c r="X13" s="177"/>
      <c r="Y13" s="177"/>
      <c r="Z13" s="177"/>
      <c r="AA13" s="177"/>
      <c r="AB13" s="177"/>
      <c r="AC13" s="177"/>
      <c r="AD13" s="177"/>
      <c r="AE13" s="177"/>
      <c r="AF13" s="66"/>
      <c r="AG13" s="177"/>
      <c r="AH13" s="177"/>
      <c r="AI13" s="175"/>
      <c r="AJ13" s="60"/>
      <c r="AK13" s="66"/>
      <c r="AL13" s="66"/>
      <c r="AM13" s="66"/>
      <c r="AN13" s="99">
        <f t="shared" si="0"/>
        <v>0</v>
      </c>
      <c r="AO13" s="117"/>
    </row>
    <row r="14" spans="1:41" ht="14.45" customHeight="1" x14ac:dyDescent="0.2">
      <c r="A14" s="474" t="s">
        <v>368</v>
      </c>
      <c r="B14" s="546" t="s">
        <v>369</v>
      </c>
      <c r="C14" s="60"/>
      <c r="D14" s="178"/>
      <c r="E14" s="175"/>
      <c r="F14" s="60"/>
      <c r="G14" s="60"/>
      <c r="H14" s="176"/>
      <c r="I14" s="60"/>
      <c r="J14" s="60"/>
      <c r="K14" s="176"/>
      <c r="L14" s="60"/>
      <c r="M14" s="60"/>
      <c r="N14" s="60"/>
      <c r="O14" s="60"/>
      <c r="P14" s="60"/>
      <c r="Q14" s="60"/>
      <c r="R14" s="60"/>
      <c r="S14" s="60"/>
      <c r="T14" s="60"/>
      <c r="U14" s="60"/>
      <c r="V14" s="177"/>
      <c r="W14" s="177"/>
      <c r="X14" s="177"/>
      <c r="Y14" s="177"/>
      <c r="Z14" s="177"/>
      <c r="AA14" s="177"/>
      <c r="AB14" s="177"/>
      <c r="AC14" s="177"/>
      <c r="AD14" s="177"/>
      <c r="AE14" s="177"/>
      <c r="AF14" s="177"/>
      <c r="AG14" s="177"/>
      <c r="AH14" s="177"/>
      <c r="AI14" s="175"/>
      <c r="AJ14" s="60"/>
      <c r="AK14" s="66"/>
      <c r="AL14" s="60"/>
      <c r="AM14" s="60"/>
      <c r="AN14" s="99">
        <f t="shared" si="0"/>
        <v>0</v>
      </c>
      <c r="AO14" s="117"/>
    </row>
    <row r="15" spans="1:41" ht="14.45" customHeight="1" x14ac:dyDescent="0.2">
      <c r="A15" s="474" t="s">
        <v>370</v>
      </c>
      <c r="B15" s="546" t="s">
        <v>371</v>
      </c>
      <c r="C15" s="66"/>
      <c r="D15" s="116"/>
      <c r="E15" s="60"/>
      <c r="F15" s="60"/>
      <c r="G15" s="60"/>
      <c r="H15" s="176"/>
      <c r="I15" s="60"/>
      <c r="J15" s="60"/>
      <c r="K15" s="176"/>
      <c r="L15" s="60"/>
      <c r="M15" s="60"/>
      <c r="N15" s="60"/>
      <c r="O15" s="60"/>
      <c r="P15" s="60"/>
      <c r="Q15" s="60"/>
      <c r="R15" s="60"/>
      <c r="S15" s="60"/>
      <c r="T15" s="60"/>
      <c r="U15" s="60"/>
      <c r="V15" s="60"/>
      <c r="W15" s="60"/>
      <c r="X15" s="60"/>
      <c r="Y15" s="60"/>
      <c r="Z15" s="60"/>
      <c r="AA15" s="60"/>
      <c r="AB15" s="60"/>
      <c r="AC15" s="60"/>
      <c r="AD15" s="60"/>
      <c r="AE15" s="60"/>
      <c r="AF15" s="60"/>
      <c r="AG15" s="174"/>
      <c r="AH15" s="177"/>
      <c r="AI15" s="175"/>
      <c r="AJ15" s="60"/>
      <c r="AK15" s="60"/>
      <c r="AL15" s="66"/>
      <c r="AM15" s="66"/>
      <c r="AN15" s="100">
        <f t="shared" si="0"/>
        <v>0</v>
      </c>
      <c r="AO15" s="117"/>
    </row>
    <row r="16" spans="1:41" ht="14.45" customHeight="1" x14ac:dyDescent="0.2">
      <c r="A16" s="475" t="s">
        <v>372</v>
      </c>
      <c r="B16" s="476" t="s">
        <v>373</v>
      </c>
      <c r="C16" s="179"/>
      <c r="D16" s="60"/>
      <c r="E16" s="180"/>
      <c r="F16" s="181"/>
      <c r="G16" s="181"/>
      <c r="H16" s="177"/>
      <c r="I16" s="181"/>
      <c r="J16" s="181"/>
      <c r="K16" s="177"/>
      <c r="L16" s="181"/>
      <c r="M16" s="181"/>
      <c r="N16" s="181"/>
      <c r="O16" s="181"/>
      <c r="P16" s="181"/>
      <c r="Q16" s="181"/>
      <c r="R16" s="181"/>
      <c r="S16" s="181"/>
      <c r="T16" s="181"/>
      <c r="U16" s="181"/>
      <c r="V16" s="181"/>
      <c r="W16" s="181"/>
      <c r="X16" s="181"/>
      <c r="Y16" s="181"/>
      <c r="Z16" s="181"/>
      <c r="AA16" s="181"/>
      <c r="AB16" s="181"/>
      <c r="AC16" s="181"/>
      <c r="AD16" s="181"/>
      <c r="AE16" s="181"/>
      <c r="AF16" s="181"/>
      <c r="AG16" s="177"/>
      <c r="AH16" s="177"/>
      <c r="AI16" s="177"/>
      <c r="AJ16" s="181"/>
      <c r="AK16" s="181"/>
      <c r="AL16" s="181"/>
      <c r="AM16" s="182"/>
      <c r="AN16" s="100">
        <f t="shared" si="0"/>
        <v>0</v>
      </c>
      <c r="AO16" s="117"/>
    </row>
    <row r="17" spans="1:41" ht="14.45" customHeight="1" x14ac:dyDescent="0.2">
      <c r="A17" s="475" t="s">
        <v>374</v>
      </c>
      <c r="B17" s="476" t="s">
        <v>375</v>
      </c>
      <c r="C17" s="183"/>
      <c r="D17" s="181"/>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60"/>
      <c r="AJ17" s="177"/>
      <c r="AK17" s="177"/>
      <c r="AL17" s="177"/>
      <c r="AM17" s="184"/>
      <c r="AN17" s="100">
        <f t="shared" si="0"/>
        <v>0</v>
      </c>
      <c r="AO17" s="117"/>
    </row>
    <row r="18" spans="1:41" ht="14.45" customHeight="1" x14ac:dyDescent="0.2">
      <c r="A18" s="475" t="s">
        <v>376</v>
      </c>
      <c r="B18" s="476" t="s">
        <v>569</v>
      </c>
      <c r="C18" s="185"/>
      <c r="D18" s="186"/>
      <c r="E18" s="186"/>
      <c r="F18" s="186"/>
      <c r="G18" s="186"/>
      <c r="H18" s="177"/>
      <c r="I18" s="186"/>
      <c r="J18" s="186"/>
      <c r="K18" s="177"/>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77"/>
      <c r="AI18" s="60"/>
      <c r="AJ18" s="186"/>
      <c r="AK18" s="186"/>
      <c r="AL18" s="186"/>
      <c r="AM18" s="186"/>
      <c r="AN18" s="100">
        <f t="shared" si="0"/>
        <v>0</v>
      </c>
      <c r="AO18" s="117"/>
    </row>
    <row r="19" spans="1:41" ht="14.45" customHeight="1" x14ac:dyDescent="0.2">
      <c r="A19" s="717" t="s">
        <v>377</v>
      </c>
      <c r="B19" s="718"/>
      <c r="C19" s="49">
        <f>SUM(C5:C18)</f>
        <v>0</v>
      </c>
      <c r="D19" s="50">
        <f t="shared" ref="D19:AM19" si="1">SUM(D5:D18)</f>
        <v>0</v>
      </c>
      <c r="E19" s="49">
        <f t="shared" si="1"/>
        <v>0</v>
      </c>
      <c r="F19" s="49">
        <f t="shared" si="1"/>
        <v>0</v>
      </c>
      <c r="G19" s="49">
        <f t="shared" si="1"/>
        <v>0</v>
      </c>
      <c r="H19" s="187">
        <f t="shared" si="1"/>
        <v>0</v>
      </c>
      <c r="I19" s="49">
        <f t="shared" si="1"/>
        <v>0</v>
      </c>
      <c r="J19" s="49">
        <f t="shared" si="1"/>
        <v>0</v>
      </c>
      <c r="K19" s="187">
        <f t="shared" si="1"/>
        <v>0</v>
      </c>
      <c r="L19" s="49">
        <f t="shared" si="1"/>
        <v>0</v>
      </c>
      <c r="M19" s="49">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ref="V19" si="2">SUM(V5:V18)</f>
        <v>0</v>
      </c>
      <c r="W19" s="49">
        <f t="shared" si="1"/>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 si="3">SUM(AF5:AF18)</f>
        <v>0</v>
      </c>
      <c r="AG19" s="49">
        <f t="shared" si="1"/>
        <v>0</v>
      </c>
      <c r="AH19" s="187">
        <f t="shared" si="1"/>
        <v>0</v>
      </c>
      <c r="AI19" s="49">
        <f t="shared" si="1"/>
        <v>0</v>
      </c>
      <c r="AJ19" s="49">
        <f t="shared" si="1"/>
        <v>0</v>
      </c>
      <c r="AK19" s="49">
        <f t="shared" si="1"/>
        <v>0</v>
      </c>
      <c r="AL19" s="49">
        <f t="shared" si="1"/>
        <v>0</v>
      </c>
      <c r="AM19" s="49">
        <f t="shared" si="1"/>
        <v>0</v>
      </c>
      <c r="AN19" s="99">
        <f>SUM(C19:AM19)</f>
        <v>0</v>
      </c>
      <c r="AO19" s="57"/>
    </row>
    <row r="20" spans="1:41" ht="8.25" customHeight="1" x14ac:dyDescent="0.2">
      <c r="A20" s="477"/>
      <c r="B20" s="478"/>
      <c r="C20" s="111"/>
      <c r="D20" s="111"/>
      <c r="E20" s="111"/>
      <c r="F20" s="111"/>
      <c r="G20" s="111"/>
      <c r="H20" s="65"/>
      <c r="I20" s="111"/>
      <c r="J20" s="111"/>
      <c r="K20" s="65"/>
      <c r="L20" s="111"/>
      <c r="M20" s="111"/>
      <c r="N20" s="111"/>
      <c r="O20" s="111"/>
      <c r="P20" s="111"/>
      <c r="Q20" s="111"/>
      <c r="R20" s="111"/>
      <c r="S20" s="111"/>
      <c r="T20" s="111"/>
      <c r="U20" s="65"/>
      <c r="V20" s="65"/>
      <c r="W20" s="65"/>
      <c r="X20" s="111"/>
      <c r="Y20" s="111"/>
      <c r="Z20" s="111"/>
      <c r="AA20" s="111"/>
      <c r="AB20" s="65"/>
      <c r="AC20" s="65"/>
      <c r="AD20" s="65"/>
      <c r="AE20" s="65"/>
      <c r="AF20" s="65"/>
      <c r="AG20" s="111"/>
      <c r="AH20" s="65"/>
      <c r="AI20" s="111"/>
      <c r="AJ20" s="111"/>
      <c r="AK20" s="111"/>
      <c r="AL20" s="111"/>
      <c r="AM20" s="111"/>
      <c r="AN20" s="113"/>
      <c r="AO20" s="117"/>
    </row>
    <row r="21" spans="1:41" ht="15" x14ac:dyDescent="0.2">
      <c r="A21" s="472" t="s">
        <v>378</v>
      </c>
      <c r="B21" s="473" t="s">
        <v>379</v>
      </c>
      <c r="C21" s="65"/>
      <c r="D21" s="65"/>
      <c r="E21" s="65"/>
      <c r="F21" s="65"/>
      <c r="G21" s="65"/>
      <c r="H21" s="61"/>
      <c r="I21" s="65"/>
      <c r="J21" s="65"/>
      <c r="K21" s="61"/>
      <c r="L21" s="65"/>
      <c r="M21" s="65"/>
      <c r="N21" s="65"/>
      <c r="O21" s="65"/>
      <c r="P21" s="65"/>
      <c r="Q21" s="65"/>
      <c r="R21" s="65"/>
      <c r="S21" s="65"/>
      <c r="T21" s="65"/>
      <c r="U21" s="61"/>
      <c r="V21" s="61"/>
      <c r="W21" s="61"/>
      <c r="X21" s="65"/>
      <c r="Y21" s="65"/>
      <c r="Z21" s="65"/>
      <c r="AA21" s="65"/>
      <c r="AB21" s="61"/>
      <c r="AC21" s="61"/>
      <c r="AD21" s="61"/>
      <c r="AE21" s="61"/>
      <c r="AF21" s="61"/>
      <c r="AG21" s="61"/>
      <c r="AH21" s="61"/>
      <c r="AI21" s="61"/>
      <c r="AJ21" s="65"/>
      <c r="AK21" s="65"/>
      <c r="AL21" s="65"/>
      <c r="AM21" s="65"/>
      <c r="AN21" s="98"/>
      <c r="AO21" s="117"/>
    </row>
    <row r="22" spans="1:41" ht="14.45" customHeight="1" x14ac:dyDescent="0.2">
      <c r="A22" s="475" t="s">
        <v>22</v>
      </c>
      <c r="B22" s="476" t="s">
        <v>562</v>
      </c>
      <c r="C22" s="60"/>
      <c r="D22" s="108"/>
      <c r="E22" s="60"/>
      <c r="F22" s="60"/>
      <c r="G22" s="60"/>
      <c r="H22" s="176"/>
      <c r="I22" s="60"/>
      <c r="J22" s="60"/>
      <c r="K22" s="176"/>
      <c r="L22" s="60"/>
      <c r="M22" s="60"/>
      <c r="N22" s="60"/>
      <c r="O22" s="60"/>
      <c r="P22" s="60"/>
      <c r="Q22" s="60"/>
      <c r="R22" s="60"/>
      <c r="S22" s="60"/>
      <c r="T22" s="60"/>
      <c r="U22" s="60"/>
      <c r="V22" s="60"/>
      <c r="W22" s="60"/>
      <c r="X22" s="60"/>
      <c r="Y22" s="60"/>
      <c r="Z22" s="60"/>
      <c r="AA22" s="60"/>
      <c r="AB22" s="60"/>
      <c r="AC22" s="60"/>
      <c r="AD22" s="60"/>
      <c r="AE22" s="60"/>
      <c r="AF22" s="60"/>
      <c r="AG22" s="174"/>
      <c r="AH22" s="177"/>
      <c r="AI22" s="175"/>
      <c r="AJ22" s="60"/>
      <c r="AK22" s="60"/>
      <c r="AL22" s="60"/>
      <c r="AM22" s="60"/>
      <c r="AN22" s="99">
        <f>SUM(C22:AM22)</f>
        <v>0</v>
      </c>
      <c r="AO22" s="117"/>
    </row>
    <row r="23" spans="1:41" ht="14.45" customHeight="1" x14ac:dyDescent="0.2">
      <c r="A23" s="475" t="s">
        <v>23</v>
      </c>
      <c r="B23" s="476" t="s">
        <v>563</v>
      </c>
      <c r="C23" s="60"/>
      <c r="D23" s="108"/>
      <c r="E23" s="60"/>
      <c r="F23" s="60"/>
      <c r="G23" s="60"/>
      <c r="H23" s="176"/>
      <c r="I23" s="60"/>
      <c r="J23" s="60"/>
      <c r="K23" s="176"/>
      <c r="L23" s="60"/>
      <c r="M23" s="60"/>
      <c r="N23" s="60"/>
      <c r="O23" s="60"/>
      <c r="P23" s="60"/>
      <c r="Q23" s="60"/>
      <c r="R23" s="60"/>
      <c r="S23" s="60"/>
      <c r="T23" s="60"/>
      <c r="U23" s="60"/>
      <c r="V23" s="60"/>
      <c r="W23" s="60"/>
      <c r="X23" s="60"/>
      <c r="Y23" s="60"/>
      <c r="Z23" s="60"/>
      <c r="AA23" s="60"/>
      <c r="AB23" s="60"/>
      <c r="AC23" s="60"/>
      <c r="AD23" s="60"/>
      <c r="AE23" s="60"/>
      <c r="AF23" s="60"/>
      <c r="AG23" s="174"/>
      <c r="AH23" s="177"/>
      <c r="AI23" s="175"/>
      <c r="AJ23" s="60"/>
      <c r="AK23" s="60"/>
      <c r="AL23" s="60"/>
      <c r="AM23" s="60"/>
      <c r="AN23" s="99">
        <f>SUM(C23:AM23)</f>
        <v>0</v>
      </c>
      <c r="AO23" s="117"/>
    </row>
    <row r="24" spans="1:41" ht="14.45" customHeight="1" x14ac:dyDescent="0.2">
      <c r="A24" s="727" t="s">
        <v>380</v>
      </c>
      <c r="B24" s="731"/>
      <c r="C24" s="60">
        <f>SUM(C22:C23)</f>
        <v>0</v>
      </c>
      <c r="D24" s="60">
        <f t="shared" ref="D24:AM24" si="4">SUM(D22:D23)</f>
        <v>0</v>
      </c>
      <c r="E24" s="60">
        <f t="shared" si="4"/>
        <v>0</v>
      </c>
      <c r="F24" s="60">
        <f t="shared" si="4"/>
        <v>0</v>
      </c>
      <c r="G24" s="60">
        <f t="shared" si="4"/>
        <v>0</v>
      </c>
      <c r="H24" s="176">
        <f t="shared" si="4"/>
        <v>0</v>
      </c>
      <c r="I24" s="60">
        <f t="shared" si="4"/>
        <v>0</v>
      </c>
      <c r="J24" s="60">
        <f t="shared" si="4"/>
        <v>0</v>
      </c>
      <c r="K24" s="176">
        <f t="shared" si="4"/>
        <v>0</v>
      </c>
      <c r="L24" s="60">
        <f t="shared" si="4"/>
        <v>0</v>
      </c>
      <c r="M24" s="60">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ref="V24" si="5">SUM(V22:V23)</f>
        <v>0</v>
      </c>
      <c r="W24" s="60">
        <f t="shared" si="4"/>
        <v>0</v>
      </c>
      <c r="X24" s="60">
        <f t="shared" si="4"/>
        <v>0</v>
      </c>
      <c r="Y24" s="60">
        <f t="shared" si="4"/>
        <v>0</v>
      </c>
      <c r="Z24" s="60">
        <f t="shared" si="4"/>
        <v>0</v>
      </c>
      <c r="AA24" s="60">
        <f t="shared" si="4"/>
        <v>0</v>
      </c>
      <c r="AB24" s="60">
        <f t="shared" si="4"/>
        <v>0</v>
      </c>
      <c r="AC24" s="60">
        <f t="shared" si="4"/>
        <v>0</v>
      </c>
      <c r="AD24" s="60">
        <f t="shared" si="4"/>
        <v>0</v>
      </c>
      <c r="AE24" s="60">
        <f t="shared" si="4"/>
        <v>0</v>
      </c>
      <c r="AF24" s="60">
        <f t="shared" ref="AF24" si="6">SUM(AF22:AF23)</f>
        <v>0</v>
      </c>
      <c r="AG24" s="174">
        <f t="shared" si="4"/>
        <v>0</v>
      </c>
      <c r="AH24" s="177">
        <f t="shared" si="4"/>
        <v>0</v>
      </c>
      <c r="AI24" s="175">
        <f t="shared" si="4"/>
        <v>0</v>
      </c>
      <c r="AJ24" s="60">
        <f t="shared" si="4"/>
        <v>0</v>
      </c>
      <c r="AK24" s="60">
        <f t="shared" si="4"/>
        <v>0</v>
      </c>
      <c r="AL24" s="60">
        <f t="shared" si="4"/>
        <v>0</v>
      </c>
      <c r="AM24" s="60">
        <f t="shared" si="4"/>
        <v>0</v>
      </c>
      <c r="AN24" s="99">
        <f>SUM(C24:AM24)</f>
        <v>0</v>
      </c>
      <c r="AO24" s="57"/>
    </row>
    <row r="25" spans="1:41" ht="8.25" customHeight="1" x14ac:dyDescent="0.2">
      <c r="A25" s="477"/>
      <c r="B25" s="478"/>
      <c r="C25" s="111"/>
      <c r="D25" s="111"/>
      <c r="E25" s="111"/>
      <c r="F25" s="111"/>
      <c r="G25" s="111"/>
      <c r="H25" s="65"/>
      <c r="I25" s="111"/>
      <c r="J25" s="111"/>
      <c r="K25" s="65"/>
      <c r="L25" s="111"/>
      <c r="M25" s="111"/>
      <c r="N25" s="111"/>
      <c r="O25" s="111"/>
      <c r="P25" s="111"/>
      <c r="Q25" s="111"/>
      <c r="R25" s="111"/>
      <c r="S25" s="111"/>
      <c r="T25" s="111"/>
      <c r="U25" s="65"/>
      <c r="V25" s="65"/>
      <c r="W25" s="65"/>
      <c r="X25" s="111"/>
      <c r="Y25" s="111"/>
      <c r="Z25" s="111"/>
      <c r="AA25" s="111"/>
      <c r="AB25" s="65"/>
      <c r="AC25" s="65"/>
      <c r="AD25" s="65"/>
      <c r="AE25" s="65"/>
      <c r="AF25" s="65"/>
      <c r="AG25" s="65"/>
      <c r="AH25" s="65"/>
      <c r="AI25" s="65"/>
      <c r="AJ25" s="111"/>
      <c r="AK25" s="111"/>
      <c r="AL25" s="111"/>
      <c r="AM25" s="111"/>
      <c r="AN25" s="113"/>
      <c r="AO25" s="117"/>
    </row>
    <row r="26" spans="1:41" ht="15" customHeight="1" x14ac:dyDescent="0.2">
      <c r="A26" s="545" t="s">
        <v>381</v>
      </c>
      <c r="B26" s="473" t="s">
        <v>48</v>
      </c>
      <c r="C26" s="65"/>
      <c r="D26" s="65"/>
      <c r="E26" s="65"/>
      <c r="F26" s="65"/>
      <c r="G26" s="65"/>
      <c r="H26" s="61"/>
      <c r="I26" s="65"/>
      <c r="J26" s="65"/>
      <c r="K26" s="61"/>
      <c r="L26" s="65"/>
      <c r="M26" s="65"/>
      <c r="N26" s="65"/>
      <c r="O26" s="65"/>
      <c r="P26" s="65"/>
      <c r="Q26" s="65"/>
      <c r="R26" s="65"/>
      <c r="S26" s="65"/>
      <c r="T26" s="65"/>
      <c r="U26" s="61"/>
      <c r="V26" s="61"/>
      <c r="W26" s="61"/>
      <c r="X26" s="65"/>
      <c r="Y26" s="65"/>
      <c r="Z26" s="65"/>
      <c r="AA26" s="65"/>
      <c r="AB26" s="61"/>
      <c r="AC26" s="61"/>
      <c r="AD26" s="61"/>
      <c r="AE26" s="61"/>
      <c r="AF26" s="61"/>
      <c r="AG26" s="61"/>
      <c r="AH26" s="61"/>
      <c r="AI26" s="61"/>
      <c r="AJ26" s="65"/>
      <c r="AK26" s="65"/>
      <c r="AL26" s="65"/>
      <c r="AM26" s="65"/>
      <c r="AN26" s="98"/>
      <c r="AO26" s="117"/>
    </row>
    <row r="27" spans="1:41" ht="14.45" customHeight="1" x14ac:dyDescent="0.2">
      <c r="A27" s="475" t="s">
        <v>24</v>
      </c>
      <c r="B27" s="476" t="s">
        <v>382</v>
      </c>
      <c r="C27" s="60"/>
      <c r="D27" s="108"/>
      <c r="E27" s="60"/>
      <c r="F27" s="60"/>
      <c r="G27" s="60"/>
      <c r="H27" s="176"/>
      <c r="I27" s="60"/>
      <c r="J27" s="60"/>
      <c r="K27" s="176"/>
      <c r="L27" s="60"/>
      <c r="M27" s="60"/>
      <c r="N27" s="60"/>
      <c r="O27" s="60"/>
      <c r="P27" s="60"/>
      <c r="Q27" s="60"/>
      <c r="R27" s="60"/>
      <c r="S27" s="60"/>
      <c r="T27" s="60"/>
      <c r="U27" s="60"/>
      <c r="V27" s="60"/>
      <c r="W27" s="60"/>
      <c r="X27" s="60"/>
      <c r="Y27" s="60"/>
      <c r="Z27" s="60"/>
      <c r="AA27" s="60"/>
      <c r="AB27" s="60"/>
      <c r="AC27" s="60"/>
      <c r="AD27" s="60"/>
      <c r="AE27" s="60"/>
      <c r="AF27" s="60"/>
      <c r="AG27" s="174"/>
      <c r="AH27" s="177"/>
      <c r="AI27" s="175"/>
      <c r="AJ27" s="60"/>
      <c r="AK27" s="60"/>
      <c r="AL27" s="60"/>
      <c r="AM27" s="60"/>
      <c r="AN27" s="99">
        <f t="shared" ref="AN27:AN32" si="7">SUM(C27:AM27)</f>
        <v>0</v>
      </c>
      <c r="AO27" s="117"/>
    </row>
    <row r="28" spans="1:41" ht="14.45" customHeight="1" x14ac:dyDescent="0.2">
      <c r="A28" s="475" t="s">
        <v>25</v>
      </c>
      <c r="B28" s="476" t="s">
        <v>50</v>
      </c>
      <c r="C28" s="60"/>
      <c r="D28" s="108"/>
      <c r="E28" s="60"/>
      <c r="F28" s="60"/>
      <c r="G28" s="60"/>
      <c r="H28" s="176"/>
      <c r="I28" s="60"/>
      <c r="J28" s="60"/>
      <c r="K28" s="176"/>
      <c r="L28" s="60"/>
      <c r="M28" s="60"/>
      <c r="N28" s="60"/>
      <c r="O28" s="60"/>
      <c r="P28" s="60"/>
      <c r="Q28" s="60"/>
      <c r="R28" s="60"/>
      <c r="S28" s="60"/>
      <c r="T28" s="60"/>
      <c r="U28" s="60"/>
      <c r="V28" s="60"/>
      <c r="W28" s="60"/>
      <c r="X28" s="60"/>
      <c r="Y28" s="60"/>
      <c r="Z28" s="60"/>
      <c r="AA28" s="60"/>
      <c r="AB28" s="60"/>
      <c r="AC28" s="60"/>
      <c r="AD28" s="60"/>
      <c r="AE28" s="60"/>
      <c r="AF28" s="60"/>
      <c r="AG28" s="174"/>
      <c r="AH28" s="177"/>
      <c r="AI28" s="175"/>
      <c r="AJ28" s="60"/>
      <c r="AK28" s="60"/>
      <c r="AL28" s="60"/>
      <c r="AM28" s="60"/>
      <c r="AN28" s="99">
        <f t="shared" si="7"/>
        <v>0</v>
      </c>
      <c r="AO28" s="117"/>
    </row>
    <row r="29" spans="1:41" ht="14.45" customHeight="1" x14ac:dyDescent="0.2">
      <c r="A29" s="475" t="s">
        <v>26</v>
      </c>
      <c r="B29" s="476" t="s">
        <v>383</v>
      </c>
      <c r="C29" s="60"/>
      <c r="D29" s="108"/>
      <c r="E29" s="60"/>
      <c r="F29" s="60"/>
      <c r="G29" s="60"/>
      <c r="H29" s="176"/>
      <c r="I29" s="60"/>
      <c r="J29" s="60"/>
      <c r="K29" s="176"/>
      <c r="L29" s="60"/>
      <c r="M29" s="60"/>
      <c r="N29" s="60"/>
      <c r="O29" s="60"/>
      <c r="P29" s="60"/>
      <c r="Q29" s="60"/>
      <c r="R29" s="60"/>
      <c r="S29" s="60"/>
      <c r="T29" s="60"/>
      <c r="U29" s="60"/>
      <c r="V29" s="60"/>
      <c r="W29" s="60"/>
      <c r="X29" s="60"/>
      <c r="Y29" s="60"/>
      <c r="Z29" s="60"/>
      <c r="AA29" s="60"/>
      <c r="AB29" s="60"/>
      <c r="AC29" s="60"/>
      <c r="AD29" s="60"/>
      <c r="AE29" s="60"/>
      <c r="AF29" s="60"/>
      <c r="AG29" s="174"/>
      <c r="AH29" s="177"/>
      <c r="AI29" s="175"/>
      <c r="AJ29" s="60"/>
      <c r="AK29" s="60"/>
      <c r="AL29" s="60"/>
      <c r="AM29" s="60"/>
      <c r="AN29" s="99">
        <f t="shared" si="7"/>
        <v>0</v>
      </c>
      <c r="AO29" s="117"/>
    </row>
    <row r="30" spans="1:41" ht="14.45" customHeight="1" x14ac:dyDescent="0.2">
      <c r="A30" s="475" t="s">
        <v>384</v>
      </c>
      <c r="B30" s="476" t="s">
        <v>385</v>
      </c>
      <c r="C30" s="60"/>
      <c r="D30" s="108"/>
      <c r="E30" s="60"/>
      <c r="F30" s="60"/>
      <c r="G30" s="60"/>
      <c r="H30" s="176"/>
      <c r="I30" s="60"/>
      <c r="J30" s="60"/>
      <c r="K30" s="176"/>
      <c r="L30" s="60"/>
      <c r="M30" s="60"/>
      <c r="N30" s="60"/>
      <c r="O30" s="60"/>
      <c r="P30" s="60"/>
      <c r="Q30" s="60"/>
      <c r="R30" s="60"/>
      <c r="S30" s="60"/>
      <c r="T30" s="60"/>
      <c r="U30" s="60"/>
      <c r="V30" s="60"/>
      <c r="W30" s="60"/>
      <c r="X30" s="60"/>
      <c r="Y30" s="60"/>
      <c r="Z30" s="60"/>
      <c r="AA30" s="60"/>
      <c r="AB30" s="60"/>
      <c r="AC30" s="60"/>
      <c r="AD30" s="60"/>
      <c r="AE30" s="60"/>
      <c r="AF30" s="60"/>
      <c r="AG30" s="174"/>
      <c r="AH30" s="177"/>
      <c r="AI30" s="175"/>
      <c r="AJ30" s="60"/>
      <c r="AK30" s="60"/>
      <c r="AL30" s="60"/>
      <c r="AM30" s="60"/>
      <c r="AN30" s="99">
        <f t="shared" si="7"/>
        <v>0</v>
      </c>
      <c r="AO30" s="117"/>
    </row>
    <row r="31" spans="1:41" ht="14.45" customHeight="1" x14ac:dyDescent="0.2">
      <c r="A31" s="475" t="s">
        <v>386</v>
      </c>
      <c r="B31" s="476" t="s">
        <v>49</v>
      </c>
      <c r="C31" s="60"/>
      <c r="D31" s="108"/>
      <c r="E31" s="60"/>
      <c r="F31" s="60"/>
      <c r="G31" s="60"/>
      <c r="H31" s="176"/>
      <c r="I31" s="60"/>
      <c r="J31" s="60"/>
      <c r="K31" s="176"/>
      <c r="L31" s="60"/>
      <c r="M31" s="60"/>
      <c r="N31" s="60"/>
      <c r="O31" s="60"/>
      <c r="P31" s="60"/>
      <c r="Q31" s="60"/>
      <c r="R31" s="60"/>
      <c r="S31" s="60"/>
      <c r="T31" s="60"/>
      <c r="U31" s="60"/>
      <c r="V31" s="60"/>
      <c r="W31" s="60"/>
      <c r="X31" s="60"/>
      <c r="Y31" s="60"/>
      <c r="Z31" s="60"/>
      <c r="AA31" s="60"/>
      <c r="AB31" s="60"/>
      <c r="AC31" s="60"/>
      <c r="AD31" s="60"/>
      <c r="AE31" s="60"/>
      <c r="AF31" s="60"/>
      <c r="AG31" s="174"/>
      <c r="AH31" s="177"/>
      <c r="AI31" s="175"/>
      <c r="AJ31" s="60"/>
      <c r="AK31" s="60"/>
      <c r="AL31" s="60"/>
      <c r="AM31" s="60"/>
      <c r="AN31" s="99">
        <f t="shared" si="7"/>
        <v>0</v>
      </c>
      <c r="AO31" s="117"/>
    </row>
    <row r="32" spans="1:41" ht="14.45" customHeight="1" x14ac:dyDescent="0.2">
      <c r="A32" s="727" t="s">
        <v>387</v>
      </c>
      <c r="B32" s="728"/>
      <c r="C32" s="53">
        <f>SUM(C27:C31)</f>
        <v>0</v>
      </c>
      <c r="D32" s="54">
        <f t="shared" ref="D32:AM32" si="8">SUM(D27:D31)</f>
        <v>0</v>
      </c>
      <c r="E32" s="49">
        <f t="shared" si="8"/>
        <v>0</v>
      </c>
      <c r="F32" s="53">
        <f t="shared" si="8"/>
        <v>0</v>
      </c>
      <c r="G32" s="53">
        <f t="shared" si="8"/>
        <v>0</v>
      </c>
      <c r="H32" s="176">
        <f t="shared" si="8"/>
        <v>0</v>
      </c>
      <c r="I32" s="53">
        <f t="shared" si="8"/>
        <v>0</v>
      </c>
      <c r="J32" s="53">
        <f t="shared" si="8"/>
        <v>0</v>
      </c>
      <c r="K32" s="176">
        <f t="shared" si="8"/>
        <v>0</v>
      </c>
      <c r="L32" s="53">
        <f t="shared" si="8"/>
        <v>0</v>
      </c>
      <c r="M32" s="53">
        <f t="shared" si="8"/>
        <v>0</v>
      </c>
      <c r="N32" s="53">
        <f t="shared" si="8"/>
        <v>0</v>
      </c>
      <c r="O32" s="53">
        <f t="shared" si="8"/>
        <v>0</v>
      </c>
      <c r="P32" s="53">
        <f t="shared" si="8"/>
        <v>0</v>
      </c>
      <c r="Q32" s="53">
        <f t="shared" si="8"/>
        <v>0</v>
      </c>
      <c r="R32" s="53">
        <f t="shared" si="8"/>
        <v>0</v>
      </c>
      <c r="S32" s="53">
        <f t="shared" si="8"/>
        <v>0</v>
      </c>
      <c r="T32" s="53">
        <f t="shared" si="8"/>
        <v>0</v>
      </c>
      <c r="U32" s="49">
        <f t="shared" si="8"/>
        <v>0</v>
      </c>
      <c r="V32" s="49">
        <f t="shared" ref="V32" si="9">SUM(V27:V31)</f>
        <v>0</v>
      </c>
      <c r="W32" s="49">
        <f t="shared" si="8"/>
        <v>0</v>
      </c>
      <c r="X32" s="53">
        <f t="shared" si="8"/>
        <v>0</v>
      </c>
      <c r="Y32" s="53">
        <f t="shared" si="8"/>
        <v>0</v>
      </c>
      <c r="Z32" s="53">
        <f t="shared" si="8"/>
        <v>0</v>
      </c>
      <c r="AA32" s="53">
        <f t="shared" si="8"/>
        <v>0</v>
      </c>
      <c r="AB32" s="49">
        <f t="shared" si="8"/>
        <v>0</v>
      </c>
      <c r="AC32" s="49">
        <f t="shared" si="8"/>
        <v>0</v>
      </c>
      <c r="AD32" s="49">
        <f t="shared" si="8"/>
        <v>0</v>
      </c>
      <c r="AE32" s="49">
        <f t="shared" si="8"/>
        <v>0</v>
      </c>
      <c r="AF32" s="49">
        <f t="shared" ref="AF32" si="10">SUM(AF27:AF31)</f>
        <v>0</v>
      </c>
      <c r="AG32" s="174">
        <f t="shared" si="8"/>
        <v>0</v>
      </c>
      <c r="AH32" s="198">
        <f t="shared" si="8"/>
        <v>0</v>
      </c>
      <c r="AI32" s="175">
        <f t="shared" si="8"/>
        <v>0</v>
      </c>
      <c r="AJ32" s="53">
        <f t="shared" si="8"/>
        <v>0</v>
      </c>
      <c r="AK32" s="53">
        <f t="shared" si="8"/>
        <v>0</v>
      </c>
      <c r="AL32" s="53">
        <f t="shared" si="8"/>
        <v>0</v>
      </c>
      <c r="AM32" s="53">
        <f t="shared" si="8"/>
        <v>0</v>
      </c>
      <c r="AN32" s="101">
        <f t="shared" si="7"/>
        <v>0</v>
      </c>
      <c r="AO32" s="57"/>
    </row>
    <row r="33" spans="1:41" ht="8.25" customHeight="1" x14ac:dyDescent="0.2">
      <c r="A33" s="477"/>
      <c r="B33" s="478"/>
      <c r="C33" s="111"/>
      <c r="D33" s="111"/>
      <c r="E33" s="111"/>
      <c r="F33" s="111"/>
      <c r="G33" s="111"/>
      <c r="H33" s="65"/>
      <c r="I33" s="111"/>
      <c r="J33" s="111"/>
      <c r="K33" s="65"/>
      <c r="L33" s="111"/>
      <c r="M33" s="111"/>
      <c r="N33" s="111"/>
      <c r="O33" s="111"/>
      <c r="P33" s="111"/>
      <c r="Q33" s="111"/>
      <c r="R33" s="111"/>
      <c r="S33" s="111"/>
      <c r="T33" s="111"/>
      <c r="U33" s="65"/>
      <c r="V33" s="65"/>
      <c r="W33" s="65"/>
      <c r="X33" s="111"/>
      <c r="Y33" s="111"/>
      <c r="Z33" s="111"/>
      <c r="AA33" s="111"/>
      <c r="AB33" s="65"/>
      <c r="AC33" s="65"/>
      <c r="AD33" s="65"/>
      <c r="AE33" s="65"/>
      <c r="AF33" s="65"/>
      <c r="AG33" s="65"/>
      <c r="AH33" s="65"/>
      <c r="AI33" s="65"/>
      <c r="AJ33" s="111"/>
      <c r="AK33" s="111"/>
      <c r="AL33" s="111"/>
      <c r="AM33" s="111"/>
      <c r="AN33" s="113"/>
      <c r="AO33" s="117"/>
    </row>
    <row r="34" spans="1:41" ht="15" x14ac:dyDescent="0.2">
      <c r="A34" s="472" t="s">
        <v>388</v>
      </c>
      <c r="B34" s="473" t="s">
        <v>389</v>
      </c>
      <c r="C34" s="65"/>
      <c r="D34" s="65"/>
      <c r="E34" s="65"/>
      <c r="F34" s="65"/>
      <c r="G34" s="65"/>
      <c r="H34" s="61"/>
      <c r="I34" s="65"/>
      <c r="J34" s="65"/>
      <c r="K34" s="61"/>
      <c r="L34" s="65"/>
      <c r="M34" s="65"/>
      <c r="N34" s="65"/>
      <c r="O34" s="65"/>
      <c r="P34" s="65"/>
      <c r="Q34" s="65"/>
      <c r="R34" s="65"/>
      <c r="S34" s="65"/>
      <c r="T34" s="65"/>
      <c r="U34" s="61"/>
      <c r="V34" s="61"/>
      <c r="W34" s="61"/>
      <c r="X34" s="65"/>
      <c r="Y34" s="65"/>
      <c r="Z34" s="65"/>
      <c r="AA34" s="65"/>
      <c r="AB34" s="61"/>
      <c r="AC34" s="61"/>
      <c r="AD34" s="61"/>
      <c r="AE34" s="61"/>
      <c r="AF34" s="61"/>
      <c r="AG34" s="61"/>
      <c r="AH34" s="61"/>
      <c r="AI34" s="61"/>
      <c r="AJ34" s="65"/>
      <c r="AK34" s="65"/>
      <c r="AL34" s="65"/>
      <c r="AM34" s="65"/>
      <c r="AN34" s="98"/>
      <c r="AO34" s="117"/>
    </row>
    <row r="35" spans="1:41" ht="14.45" customHeight="1" x14ac:dyDescent="0.2">
      <c r="A35" s="475" t="s">
        <v>27</v>
      </c>
      <c r="B35" s="476" t="s">
        <v>390</v>
      </c>
      <c r="C35" s="60"/>
      <c r="D35" s="108"/>
      <c r="E35" s="60"/>
      <c r="F35" s="60"/>
      <c r="G35" s="60"/>
      <c r="H35" s="176"/>
      <c r="I35" s="60"/>
      <c r="J35" s="60"/>
      <c r="K35" s="176"/>
      <c r="L35" s="60"/>
      <c r="M35" s="60"/>
      <c r="N35" s="60"/>
      <c r="O35" s="60"/>
      <c r="P35" s="60"/>
      <c r="Q35" s="60"/>
      <c r="R35" s="60"/>
      <c r="S35" s="60"/>
      <c r="T35" s="60"/>
      <c r="U35" s="60"/>
      <c r="V35" s="60"/>
      <c r="W35" s="60"/>
      <c r="X35" s="60"/>
      <c r="Y35" s="60"/>
      <c r="Z35" s="60"/>
      <c r="AA35" s="60"/>
      <c r="AB35" s="60"/>
      <c r="AC35" s="60"/>
      <c r="AD35" s="60"/>
      <c r="AE35" s="60"/>
      <c r="AF35" s="60"/>
      <c r="AG35" s="174"/>
      <c r="AH35" s="177"/>
      <c r="AI35" s="177"/>
      <c r="AJ35" s="60"/>
      <c r="AK35" s="60"/>
      <c r="AL35" s="60"/>
      <c r="AM35" s="60"/>
      <c r="AN35" s="99">
        <f>SUM(C35:AM35)</f>
        <v>0</v>
      </c>
      <c r="AO35" s="117"/>
    </row>
    <row r="36" spans="1:41" ht="14.45" customHeight="1" x14ac:dyDescent="0.2">
      <c r="A36" s="475" t="s">
        <v>311</v>
      </c>
      <c r="B36" s="476" t="s">
        <v>391</v>
      </c>
      <c r="C36" s="60"/>
      <c r="D36" s="108"/>
      <c r="E36" s="60"/>
      <c r="F36" s="60"/>
      <c r="G36" s="60"/>
      <c r="H36" s="176"/>
      <c r="I36" s="60"/>
      <c r="J36" s="60"/>
      <c r="K36" s="176"/>
      <c r="L36" s="60"/>
      <c r="M36" s="60"/>
      <c r="N36" s="60"/>
      <c r="O36" s="60"/>
      <c r="P36" s="60"/>
      <c r="Q36" s="60"/>
      <c r="R36" s="60"/>
      <c r="S36" s="60"/>
      <c r="T36" s="60"/>
      <c r="U36" s="60"/>
      <c r="V36" s="60"/>
      <c r="W36" s="60"/>
      <c r="X36" s="60"/>
      <c r="Y36" s="60"/>
      <c r="Z36" s="60"/>
      <c r="AA36" s="60"/>
      <c r="AB36" s="60"/>
      <c r="AC36" s="60"/>
      <c r="AD36" s="60"/>
      <c r="AE36" s="60"/>
      <c r="AF36" s="60"/>
      <c r="AG36" s="174"/>
      <c r="AH36" s="177"/>
      <c r="AI36" s="177"/>
      <c r="AJ36" s="60"/>
      <c r="AK36" s="60"/>
      <c r="AL36" s="60"/>
      <c r="AM36" s="60"/>
      <c r="AN36" s="99">
        <f>SUM(C36:AM36)</f>
        <v>0</v>
      </c>
      <c r="AO36" s="117"/>
    </row>
    <row r="37" spans="1:41" ht="14.45" customHeight="1" x14ac:dyDescent="0.2">
      <c r="A37" s="475" t="s">
        <v>312</v>
      </c>
      <c r="B37" s="476" t="s">
        <v>392</v>
      </c>
      <c r="C37" s="60"/>
      <c r="D37" s="108"/>
      <c r="E37" s="60"/>
      <c r="F37" s="60"/>
      <c r="G37" s="60"/>
      <c r="H37" s="176"/>
      <c r="I37" s="60"/>
      <c r="J37" s="60"/>
      <c r="K37" s="176"/>
      <c r="L37" s="60"/>
      <c r="M37" s="60"/>
      <c r="N37" s="60"/>
      <c r="O37" s="60"/>
      <c r="P37" s="60"/>
      <c r="Q37" s="60"/>
      <c r="R37" s="60"/>
      <c r="S37" s="60"/>
      <c r="T37" s="60"/>
      <c r="U37" s="60"/>
      <c r="V37" s="60"/>
      <c r="W37" s="60"/>
      <c r="X37" s="60"/>
      <c r="Y37" s="60"/>
      <c r="Z37" s="60"/>
      <c r="AA37" s="60"/>
      <c r="AB37" s="60"/>
      <c r="AC37" s="60"/>
      <c r="AD37" s="60"/>
      <c r="AE37" s="60"/>
      <c r="AF37" s="60"/>
      <c r="AG37" s="174"/>
      <c r="AH37" s="177"/>
      <c r="AI37" s="177"/>
      <c r="AJ37" s="60"/>
      <c r="AK37" s="60"/>
      <c r="AL37" s="60"/>
      <c r="AM37" s="60"/>
      <c r="AN37" s="99">
        <f>SUM(C37:AM37)</f>
        <v>0</v>
      </c>
      <c r="AO37" s="117"/>
    </row>
    <row r="38" spans="1:41" ht="14.45" customHeight="1" x14ac:dyDescent="0.2">
      <c r="A38" s="475" t="s">
        <v>129</v>
      </c>
      <c r="B38" s="476" t="s">
        <v>393</v>
      </c>
      <c r="C38" s="60"/>
      <c r="D38" s="108"/>
      <c r="E38" s="60"/>
      <c r="F38" s="60"/>
      <c r="G38" s="60"/>
      <c r="H38" s="176"/>
      <c r="I38" s="60"/>
      <c r="J38" s="60"/>
      <c r="K38" s="176"/>
      <c r="L38" s="60"/>
      <c r="M38" s="60"/>
      <c r="N38" s="60"/>
      <c r="O38" s="60"/>
      <c r="P38" s="60"/>
      <c r="Q38" s="60"/>
      <c r="R38" s="60"/>
      <c r="S38" s="60"/>
      <c r="T38" s="60"/>
      <c r="U38" s="60"/>
      <c r="V38" s="60"/>
      <c r="W38" s="60"/>
      <c r="X38" s="60"/>
      <c r="Y38" s="60"/>
      <c r="Z38" s="60"/>
      <c r="AA38" s="60"/>
      <c r="AB38" s="60"/>
      <c r="AC38" s="60"/>
      <c r="AD38" s="60"/>
      <c r="AE38" s="60"/>
      <c r="AF38" s="60"/>
      <c r="AG38" s="174"/>
      <c r="AH38" s="177"/>
      <c r="AI38" s="177"/>
      <c r="AJ38" s="60"/>
      <c r="AK38" s="60"/>
      <c r="AL38" s="60"/>
      <c r="AM38" s="60"/>
      <c r="AN38" s="99">
        <f>SUM(C38:AM38)</f>
        <v>0</v>
      </c>
      <c r="AO38" s="117"/>
    </row>
    <row r="39" spans="1:41" ht="14.45" customHeight="1" x14ac:dyDescent="0.2">
      <c r="A39" s="727" t="s">
        <v>394</v>
      </c>
      <c r="B39" s="728"/>
      <c r="C39" s="53">
        <f>SUM(C35:C38)</f>
        <v>0</v>
      </c>
      <c r="D39" s="54">
        <f t="shared" ref="D39:AM39" si="11">SUM(D35:D38)</f>
        <v>0</v>
      </c>
      <c r="E39" s="49">
        <f t="shared" si="11"/>
        <v>0</v>
      </c>
      <c r="F39" s="53">
        <f t="shared" si="11"/>
        <v>0</v>
      </c>
      <c r="G39" s="53">
        <f t="shared" si="11"/>
        <v>0</v>
      </c>
      <c r="H39" s="176">
        <f t="shared" si="11"/>
        <v>0</v>
      </c>
      <c r="I39" s="53">
        <f t="shared" si="11"/>
        <v>0</v>
      </c>
      <c r="J39" s="53">
        <f t="shared" si="11"/>
        <v>0</v>
      </c>
      <c r="K39" s="176">
        <f t="shared" si="11"/>
        <v>0</v>
      </c>
      <c r="L39" s="53">
        <f t="shared" si="11"/>
        <v>0</v>
      </c>
      <c r="M39" s="53">
        <f t="shared" si="11"/>
        <v>0</v>
      </c>
      <c r="N39" s="53">
        <f t="shared" si="11"/>
        <v>0</v>
      </c>
      <c r="O39" s="53">
        <f t="shared" si="11"/>
        <v>0</v>
      </c>
      <c r="P39" s="53">
        <f t="shared" si="11"/>
        <v>0</v>
      </c>
      <c r="Q39" s="53">
        <f t="shared" si="11"/>
        <v>0</v>
      </c>
      <c r="R39" s="53">
        <f t="shared" si="11"/>
        <v>0</v>
      </c>
      <c r="S39" s="53">
        <f t="shared" si="11"/>
        <v>0</v>
      </c>
      <c r="T39" s="53">
        <f t="shared" si="11"/>
        <v>0</v>
      </c>
      <c r="U39" s="49">
        <f t="shared" si="11"/>
        <v>0</v>
      </c>
      <c r="V39" s="49">
        <f t="shared" ref="V39" si="12">SUM(V35:V38)</f>
        <v>0</v>
      </c>
      <c r="W39" s="49">
        <f t="shared" si="11"/>
        <v>0</v>
      </c>
      <c r="X39" s="53">
        <f t="shared" si="11"/>
        <v>0</v>
      </c>
      <c r="Y39" s="53">
        <f t="shared" si="11"/>
        <v>0</v>
      </c>
      <c r="Z39" s="53">
        <f t="shared" si="11"/>
        <v>0</v>
      </c>
      <c r="AA39" s="53">
        <f t="shared" si="11"/>
        <v>0</v>
      </c>
      <c r="AB39" s="49">
        <f t="shared" si="11"/>
        <v>0</v>
      </c>
      <c r="AC39" s="49">
        <f t="shared" si="11"/>
        <v>0</v>
      </c>
      <c r="AD39" s="49">
        <f t="shared" si="11"/>
        <v>0</v>
      </c>
      <c r="AE39" s="49">
        <f t="shared" si="11"/>
        <v>0</v>
      </c>
      <c r="AF39" s="49">
        <f t="shared" ref="AF39" si="13">SUM(AF35:AF38)</f>
        <v>0</v>
      </c>
      <c r="AG39" s="174">
        <f t="shared" si="11"/>
        <v>0</v>
      </c>
      <c r="AH39" s="177">
        <f t="shared" si="11"/>
        <v>0</v>
      </c>
      <c r="AI39" s="177">
        <f t="shared" si="11"/>
        <v>0</v>
      </c>
      <c r="AJ39" s="53">
        <f t="shared" si="11"/>
        <v>0</v>
      </c>
      <c r="AK39" s="53">
        <f t="shared" si="11"/>
        <v>0</v>
      </c>
      <c r="AL39" s="53">
        <f t="shared" si="11"/>
        <v>0</v>
      </c>
      <c r="AM39" s="53">
        <f t="shared" si="11"/>
        <v>0</v>
      </c>
      <c r="AN39" s="101">
        <f>SUM(C39:AM39)</f>
        <v>0</v>
      </c>
      <c r="AO39" s="57"/>
    </row>
    <row r="40" spans="1:41" ht="8.25" customHeight="1" x14ac:dyDescent="0.2">
      <c r="A40" s="477"/>
      <c r="B40" s="478"/>
      <c r="C40" s="111"/>
      <c r="D40" s="111"/>
      <c r="E40" s="111"/>
      <c r="F40" s="111"/>
      <c r="G40" s="111"/>
      <c r="H40" s="65"/>
      <c r="I40" s="111"/>
      <c r="J40" s="111"/>
      <c r="K40" s="65"/>
      <c r="L40" s="111"/>
      <c r="M40" s="111"/>
      <c r="N40" s="111"/>
      <c r="O40" s="111"/>
      <c r="P40" s="111"/>
      <c r="Q40" s="111"/>
      <c r="R40" s="111"/>
      <c r="S40" s="111"/>
      <c r="T40" s="111"/>
      <c r="U40" s="65"/>
      <c r="V40" s="65"/>
      <c r="W40" s="65"/>
      <c r="X40" s="111"/>
      <c r="Y40" s="111"/>
      <c r="Z40" s="111"/>
      <c r="AA40" s="111"/>
      <c r="AB40" s="65"/>
      <c r="AC40" s="65"/>
      <c r="AD40" s="65"/>
      <c r="AE40" s="65"/>
      <c r="AF40" s="65"/>
      <c r="AG40" s="65"/>
      <c r="AH40" s="65"/>
      <c r="AI40" s="65"/>
      <c r="AJ40" s="111"/>
      <c r="AK40" s="111"/>
      <c r="AL40" s="111"/>
      <c r="AM40" s="111"/>
      <c r="AN40" s="113"/>
      <c r="AO40" s="117"/>
    </row>
    <row r="41" spans="1:41" ht="15" x14ac:dyDescent="0.2">
      <c r="A41" s="472" t="s">
        <v>395</v>
      </c>
      <c r="B41" s="473" t="s">
        <v>51</v>
      </c>
      <c r="C41" s="65"/>
      <c r="D41" s="65"/>
      <c r="E41" s="65"/>
      <c r="F41" s="65"/>
      <c r="G41" s="65"/>
      <c r="H41" s="61"/>
      <c r="I41" s="65"/>
      <c r="J41" s="65"/>
      <c r="K41" s="61"/>
      <c r="L41" s="61"/>
      <c r="M41" s="65"/>
      <c r="N41" s="65"/>
      <c r="O41" s="65"/>
      <c r="P41" s="65"/>
      <c r="Q41" s="65"/>
      <c r="R41" s="65"/>
      <c r="S41" s="65"/>
      <c r="T41" s="61"/>
      <c r="U41" s="61"/>
      <c r="V41" s="61"/>
      <c r="W41" s="61"/>
      <c r="X41" s="65"/>
      <c r="Y41" s="65"/>
      <c r="Z41" s="65"/>
      <c r="AA41" s="65"/>
      <c r="AB41" s="61"/>
      <c r="AC41" s="61"/>
      <c r="AD41" s="61"/>
      <c r="AE41" s="61"/>
      <c r="AF41" s="61"/>
      <c r="AG41" s="61"/>
      <c r="AH41" s="61"/>
      <c r="AI41" s="61"/>
      <c r="AJ41" s="65"/>
      <c r="AK41" s="65"/>
      <c r="AL41" s="65"/>
      <c r="AM41" s="65"/>
      <c r="AN41" s="98"/>
      <c r="AO41" s="117"/>
    </row>
    <row r="42" spans="1:41" ht="14.45" customHeight="1" x14ac:dyDescent="0.2">
      <c r="A42" s="475" t="s">
        <v>396</v>
      </c>
      <c r="B42" s="476" t="s">
        <v>397</v>
      </c>
      <c r="C42" s="60"/>
      <c r="D42" s="108"/>
      <c r="E42" s="60"/>
      <c r="F42" s="60"/>
      <c r="G42" s="60"/>
      <c r="H42" s="59"/>
      <c r="I42" s="60"/>
      <c r="J42" s="60"/>
      <c r="K42" s="174"/>
      <c r="L42" s="60"/>
      <c r="M42" s="60"/>
      <c r="N42" s="60"/>
      <c r="O42" s="60"/>
      <c r="P42" s="60"/>
      <c r="Q42" s="60"/>
      <c r="R42" s="60"/>
      <c r="S42" s="60"/>
      <c r="T42" s="60"/>
      <c r="U42" s="60"/>
      <c r="V42" s="60"/>
      <c r="W42" s="60"/>
      <c r="X42" s="60"/>
      <c r="Y42" s="60"/>
      <c r="Z42" s="60"/>
      <c r="AA42" s="60"/>
      <c r="AB42" s="60"/>
      <c r="AC42" s="60"/>
      <c r="AD42" s="60"/>
      <c r="AE42" s="60"/>
      <c r="AF42" s="60"/>
      <c r="AG42" s="174"/>
      <c r="AH42" s="177"/>
      <c r="AI42" s="175"/>
      <c r="AJ42" s="60"/>
      <c r="AK42" s="60"/>
      <c r="AL42" s="60"/>
      <c r="AM42" s="60"/>
      <c r="AN42" s="99">
        <f>SUM(C42:AM42)</f>
        <v>0</v>
      </c>
      <c r="AO42" s="117"/>
    </row>
    <row r="43" spans="1:41" ht="14.45" customHeight="1" x14ac:dyDescent="0.2">
      <c r="A43" s="475" t="s">
        <v>315</v>
      </c>
      <c r="B43" s="476" t="s">
        <v>398</v>
      </c>
      <c r="C43" s="60"/>
      <c r="D43" s="108"/>
      <c r="E43" s="60"/>
      <c r="F43" s="60"/>
      <c r="G43" s="60"/>
      <c r="H43" s="189"/>
      <c r="I43" s="60"/>
      <c r="J43" s="60"/>
      <c r="K43" s="174"/>
      <c r="L43" s="60"/>
      <c r="M43" s="60"/>
      <c r="N43" s="60"/>
      <c r="O43" s="60"/>
      <c r="P43" s="60"/>
      <c r="Q43" s="60"/>
      <c r="R43" s="60"/>
      <c r="S43" s="60"/>
      <c r="T43" s="60"/>
      <c r="U43" s="60"/>
      <c r="V43" s="60"/>
      <c r="W43" s="60"/>
      <c r="X43" s="60"/>
      <c r="Y43" s="60"/>
      <c r="Z43" s="60"/>
      <c r="AA43" s="60"/>
      <c r="AB43" s="60"/>
      <c r="AC43" s="60"/>
      <c r="AD43" s="60"/>
      <c r="AE43" s="60"/>
      <c r="AF43" s="60"/>
      <c r="AG43" s="174"/>
      <c r="AH43" s="177"/>
      <c r="AI43" s="175"/>
      <c r="AJ43" s="60"/>
      <c r="AK43" s="60"/>
      <c r="AL43" s="60"/>
      <c r="AM43" s="60"/>
      <c r="AN43" s="99">
        <f>SUM(C43:AM43)</f>
        <v>0</v>
      </c>
      <c r="AO43" s="117"/>
    </row>
    <row r="44" spans="1:41" ht="14.45" customHeight="1" x14ac:dyDescent="0.2">
      <c r="A44" s="475" t="s">
        <v>399</v>
      </c>
      <c r="B44" s="476" t="s">
        <v>400</v>
      </c>
      <c r="C44" s="60"/>
      <c r="D44" s="108"/>
      <c r="E44" s="60"/>
      <c r="F44" s="60"/>
      <c r="G44" s="60"/>
      <c r="H44" s="59"/>
      <c r="I44" s="60"/>
      <c r="J44" s="60"/>
      <c r="K44" s="176"/>
      <c r="L44" s="60"/>
      <c r="M44" s="60"/>
      <c r="N44" s="60"/>
      <c r="O44" s="60"/>
      <c r="P44" s="60"/>
      <c r="Q44" s="60"/>
      <c r="R44" s="60"/>
      <c r="S44" s="60"/>
      <c r="T44" s="60"/>
      <c r="U44" s="60"/>
      <c r="V44" s="60"/>
      <c r="W44" s="60"/>
      <c r="X44" s="60"/>
      <c r="Y44" s="60"/>
      <c r="Z44" s="60"/>
      <c r="AA44" s="60"/>
      <c r="AB44" s="60"/>
      <c r="AC44" s="60"/>
      <c r="AD44" s="60"/>
      <c r="AE44" s="60"/>
      <c r="AF44" s="60"/>
      <c r="AG44" s="174"/>
      <c r="AH44" s="177"/>
      <c r="AI44" s="175"/>
      <c r="AJ44" s="60"/>
      <c r="AK44" s="60"/>
      <c r="AL44" s="60"/>
      <c r="AM44" s="60"/>
      <c r="AN44" s="99">
        <f>SUM(C44:AM44)</f>
        <v>0</v>
      </c>
      <c r="AO44" s="117"/>
    </row>
    <row r="45" spans="1:41" ht="14.45" customHeight="1" x14ac:dyDescent="0.2">
      <c r="A45" s="727" t="s">
        <v>401</v>
      </c>
      <c r="B45" s="728"/>
      <c r="C45" s="53">
        <f>SUM(C42:C44)</f>
        <v>0</v>
      </c>
      <c r="D45" s="54">
        <f t="shared" ref="D45:AM45" si="14">SUM(D42:D44)</f>
        <v>0</v>
      </c>
      <c r="E45" s="49">
        <f t="shared" si="14"/>
        <v>0</v>
      </c>
      <c r="F45" s="53">
        <f t="shared" si="14"/>
        <v>0</v>
      </c>
      <c r="G45" s="53">
        <f t="shared" si="14"/>
        <v>0</v>
      </c>
      <c r="H45" s="52">
        <f t="shared" si="14"/>
        <v>0</v>
      </c>
      <c r="I45" s="53">
        <f t="shared" si="14"/>
        <v>0</v>
      </c>
      <c r="J45" s="53">
        <f t="shared" si="14"/>
        <v>0</v>
      </c>
      <c r="K45" s="176">
        <f t="shared" si="14"/>
        <v>0</v>
      </c>
      <c r="L45" s="53">
        <f t="shared" si="14"/>
        <v>0</v>
      </c>
      <c r="M45" s="53">
        <f t="shared" si="14"/>
        <v>0</v>
      </c>
      <c r="N45" s="53">
        <f t="shared" si="14"/>
        <v>0</v>
      </c>
      <c r="O45" s="53">
        <f t="shared" si="14"/>
        <v>0</v>
      </c>
      <c r="P45" s="53">
        <f t="shared" si="14"/>
        <v>0</v>
      </c>
      <c r="Q45" s="53">
        <f t="shared" si="14"/>
        <v>0</v>
      </c>
      <c r="R45" s="53">
        <f t="shared" si="14"/>
        <v>0</v>
      </c>
      <c r="S45" s="53">
        <f t="shared" si="14"/>
        <v>0</v>
      </c>
      <c r="T45" s="53">
        <f t="shared" si="14"/>
        <v>0</v>
      </c>
      <c r="U45" s="49">
        <f t="shared" si="14"/>
        <v>0</v>
      </c>
      <c r="V45" s="49">
        <f t="shared" ref="V45" si="15">SUM(V42:V44)</f>
        <v>0</v>
      </c>
      <c r="W45" s="49">
        <f t="shared" si="14"/>
        <v>0</v>
      </c>
      <c r="X45" s="53">
        <f t="shared" si="14"/>
        <v>0</v>
      </c>
      <c r="Y45" s="53">
        <f t="shared" si="14"/>
        <v>0</v>
      </c>
      <c r="Z45" s="53">
        <f t="shared" si="14"/>
        <v>0</v>
      </c>
      <c r="AA45" s="53">
        <f t="shared" si="14"/>
        <v>0</v>
      </c>
      <c r="AB45" s="49">
        <f t="shared" si="14"/>
        <v>0</v>
      </c>
      <c r="AC45" s="49">
        <f t="shared" si="14"/>
        <v>0</v>
      </c>
      <c r="AD45" s="49">
        <f t="shared" si="14"/>
        <v>0</v>
      </c>
      <c r="AE45" s="49">
        <f t="shared" si="14"/>
        <v>0</v>
      </c>
      <c r="AF45" s="49">
        <f t="shared" ref="AF45" si="16">SUM(AF42:AF44)</f>
        <v>0</v>
      </c>
      <c r="AG45" s="174">
        <f t="shared" si="14"/>
        <v>0</v>
      </c>
      <c r="AH45" s="177">
        <f t="shared" si="14"/>
        <v>0</v>
      </c>
      <c r="AI45" s="175">
        <f t="shared" si="14"/>
        <v>0</v>
      </c>
      <c r="AJ45" s="53">
        <f t="shared" si="14"/>
        <v>0</v>
      </c>
      <c r="AK45" s="53">
        <f t="shared" si="14"/>
        <v>0</v>
      </c>
      <c r="AL45" s="53">
        <f t="shared" si="14"/>
        <v>0</v>
      </c>
      <c r="AM45" s="53">
        <f t="shared" si="14"/>
        <v>0</v>
      </c>
      <c r="AN45" s="101">
        <f>SUM(C45:AM45)</f>
        <v>0</v>
      </c>
      <c r="AO45" s="57"/>
    </row>
    <row r="46" spans="1:41" ht="8.25" customHeight="1" x14ac:dyDescent="0.2">
      <c r="A46" s="477"/>
      <c r="B46" s="478"/>
      <c r="C46" s="111"/>
      <c r="D46" s="111"/>
      <c r="E46" s="111"/>
      <c r="F46" s="111"/>
      <c r="G46" s="111"/>
      <c r="H46" s="111"/>
      <c r="I46" s="111"/>
      <c r="J46" s="111"/>
      <c r="K46" s="65"/>
      <c r="L46" s="111"/>
      <c r="M46" s="111"/>
      <c r="N46" s="111"/>
      <c r="O46" s="111"/>
      <c r="P46" s="111"/>
      <c r="Q46" s="111"/>
      <c r="R46" s="111"/>
      <c r="S46" s="111"/>
      <c r="T46" s="111"/>
      <c r="U46" s="65"/>
      <c r="V46" s="65"/>
      <c r="W46" s="65"/>
      <c r="X46" s="111"/>
      <c r="Y46" s="111"/>
      <c r="Z46" s="111"/>
      <c r="AA46" s="111"/>
      <c r="AB46" s="65"/>
      <c r="AC46" s="65"/>
      <c r="AD46" s="65"/>
      <c r="AE46" s="65"/>
      <c r="AF46" s="65"/>
      <c r="AG46" s="65"/>
      <c r="AH46" s="65"/>
      <c r="AI46" s="65"/>
      <c r="AJ46" s="111"/>
      <c r="AK46" s="111"/>
      <c r="AL46" s="111"/>
      <c r="AM46" s="111"/>
      <c r="AN46" s="113"/>
      <c r="AO46" s="117"/>
    </row>
    <row r="47" spans="1:41" ht="15" x14ac:dyDescent="0.2">
      <c r="A47" s="472" t="s">
        <v>402</v>
      </c>
      <c r="B47" s="473" t="s">
        <v>403</v>
      </c>
      <c r="C47" s="65"/>
      <c r="D47" s="65"/>
      <c r="E47" s="65"/>
      <c r="F47" s="65"/>
      <c r="G47" s="65"/>
      <c r="H47" s="61"/>
      <c r="I47" s="65"/>
      <c r="J47" s="65"/>
      <c r="K47" s="61"/>
      <c r="L47" s="65"/>
      <c r="M47" s="65"/>
      <c r="N47" s="65"/>
      <c r="O47" s="65"/>
      <c r="P47" s="65"/>
      <c r="Q47" s="65"/>
      <c r="R47" s="65"/>
      <c r="S47" s="65"/>
      <c r="T47" s="61"/>
      <c r="U47" s="61"/>
      <c r="V47" s="61"/>
      <c r="W47" s="61"/>
      <c r="X47" s="65"/>
      <c r="Y47" s="65"/>
      <c r="Z47" s="65"/>
      <c r="AA47" s="65"/>
      <c r="AB47" s="61"/>
      <c r="AC47" s="61"/>
      <c r="AD47" s="61"/>
      <c r="AE47" s="61"/>
      <c r="AF47" s="61"/>
      <c r="AG47" s="61"/>
      <c r="AH47" s="61"/>
      <c r="AI47" s="61"/>
      <c r="AJ47" s="65"/>
      <c r="AK47" s="65"/>
      <c r="AL47" s="65"/>
      <c r="AM47" s="65"/>
      <c r="AN47" s="98"/>
      <c r="AO47" s="117"/>
    </row>
    <row r="48" spans="1:41" ht="14.45" customHeight="1" x14ac:dyDescent="0.2">
      <c r="A48" s="475" t="s">
        <v>34</v>
      </c>
      <c r="B48" s="476" t="s">
        <v>404</v>
      </c>
      <c r="C48" s="60"/>
      <c r="D48" s="108"/>
      <c r="E48" s="60"/>
      <c r="F48" s="60"/>
      <c r="G48" s="60"/>
      <c r="H48" s="176"/>
      <c r="I48" s="60"/>
      <c r="J48" s="60"/>
      <c r="K48" s="176"/>
      <c r="L48" s="60"/>
      <c r="M48" s="60"/>
      <c r="N48" s="60"/>
      <c r="O48" s="60"/>
      <c r="P48" s="60"/>
      <c r="Q48" s="60"/>
      <c r="R48" s="60"/>
      <c r="S48" s="60"/>
      <c r="T48" s="60"/>
      <c r="U48" s="60"/>
      <c r="V48" s="60"/>
      <c r="W48" s="60"/>
      <c r="X48" s="60"/>
      <c r="Y48" s="60"/>
      <c r="Z48" s="60"/>
      <c r="AA48" s="60"/>
      <c r="AB48" s="60"/>
      <c r="AC48" s="60"/>
      <c r="AD48" s="60"/>
      <c r="AE48" s="60"/>
      <c r="AF48" s="60"/>
      <c r="AG48" s="174"/>
      <c r="AH48" s="177"/>
      <c r="AI48" s="175"/>
      <c r="AJ48" s="60"/>
      <c r="AK48" s="60"/>
      <c r="AL48" s="60"/>
      <c r="AM48" s="60"/>
      <c r="AN48" s="99">
        <f t="shared" ref="AN48:AN54" si="17">SUM(C48:AM48)</f>
        <v>0</v>
      </c>
      <c r="AO48" s="117"/>
    </row>
    <row r="49" spans="1:41" ht="14.45" customHeight="1" x14ac:dyDescent="0.2">
      <c r="A49" s="475" t="s">
        <v>35</v>
      </c>
      <c r="B49" s="476" t="s">
        <v>405</v>
      </c>
      <c r="C49" s="60"/>
      <c r="D49" s="108"/>
      <c r="E49" s="60"/>
      <c r="F49" s="60"/>
      <c r="G49" s="60"/>
      <c r="H49" s="176"/>
      <c r="I49" s="60"/>
      <c r="J49" s="60"/>
      <c r="K49" s="176"/>
      <c r="L49" s="60"/>
      <c r="M49" s="60"/>
      <c r="N49" s="60"/>
      <c r="O49" s="60"/>
      <c r="P49" s="60"/>
      <c r="Q49" s="60"/>
      <c r="R49" s="60"/>
      <c r="S49" s="60"/>
      <c r="T49" s="60"/>
      <c r="U49" s="60"/>
      <c r="V49" s="60"/>
      <c r="W49" s="60"/>
      <c r="X49" s="60"/>
      <c r="Y49" s="60"/>
      <c r="Z49" s="60"/>
      <c r="AA49" s="60"/>
      <c r="AB49" s="60"/>
      <c r="AC49" s="60"/>
      <c r="AD49" s="60"/>
      <c r="AE49" s="60"/>
      <c r="AF49" s="60"/>
      <c r="AG49" s="174"/>
      <c r="AH49" s="177"/>
      <c r="AI49" s="175"/>
      <c r="AJ49" s="60"/>
      <c r="AK49" s="60"/>
      <c r="AL49" s="60"/>
      <c r="AM49" s="60"/>
      <c r="AN49" s="99">
        <f t="shared" si="17"/>
        <v>0</v>
      </c>
      <c r="AO49" s="117"/>
    </row>
    <row r="50" spans="1:41" ht="14.45" customHeight="1" x14ac:dyDescent="0.2">
      <c r="A50" s="475" t="s">
        <v>36</v>
      </c>
      <c r="B50" s="476" t="s">
        <v>406</v>
      </c>
      <c r="C50" s="60"/>
      <c r="D50" s="108"/>
      <c r="E50" s="60"/>
      <c r="F50" s="60"/>
      <c r="G50" s="60"/>
      <c r="H50" s="176"/>
      <c r="I50" s="60"/>
      <c r="J50" s="60"/>
      <c r="K50" s="176"/>
      <c r="L50" s="60"/>
      <c r="M50" s="60"/>
      <c r="N50" s="60"/>
      <c r="O50" s="60"/>
      <c r="P50" s="60"/>
      <c r="Q50" s="60"/>
      <c r="R50" s="60"/>
      <c r="S50" s="60"/>
      <c r="T50" s="60"/>
      <c r="U50" s="60"/>
      <c r="V50" s="60"/>
      <c r="W50" s="60"/>
      <c r="X50" s="60"/>
      <c r="Y50" s="60"/>
      <c r="Z50" s="60"/>
      <c r="AA50" s="60"/>
      <c r="AB50" s="60"/>
      <c r="AC50" s="60"/>
      <c r="AD50" s="60"/>
      <c r="AE50" s="60"/>
      <c r="AF50" s="60"/>
      <c r="AG50" s="174"/>
      <c r="AH50" s="177"/>
      <c r="AI50" s="175"/>
      <c r="AJ50" s="60"/>
      <c r="AK50" s="60"/>
      <c r="AL50" s="60"/>
      <c r="AM50" s="60"/>
      <c r="AN50" s="99">
        <f t="shared" si="17"/>
        <v>0</v>
      </c>
      <c r="AO50" s="117"/>
    </row>
    <row r="51" spans="1:41" ht="14.45" customHeight="1" x14ac:dyDescent="0.2">
      <c r="A51" s="475" t="s">
        <v>37</v>
      </c>
      <c r="B51" s="476" t="s">
        <v>228</v>
      </c>
      <c r="C51" s="60"/>
      <c r="D51" s="108"/>
      <c r="E51" s="60"/>
      <c r="F51" s="60"/>
      <c r="G51" s="60"/>
      <c r="H51" s="176"/>
      <c r="I51" s="60"/>
      <c r="J51" s="60"/>
      <c r="K51" s="176"/>
      <c r="L51" s="60"/>
      <c r="M51" s="60"/>
      <c r="N51" s="60"/>
      <c r="O51" s="60"/>
      <c r="P51" s="60"/>
      <c r="Q51" s="60"/>
      <c r="R51" s="60"/>
      <c r="S51" s="60"/>
      <c r="T51" s="60"/>
      <c r="U51" s="60"/>
      <c r="V51" s="60"/>
      <c r="W51" s="60"/>
      <c r="X51" s="60"/>
      <c r="Y51" s="60"/>
      <c r="Z51" s="60"/>
      <c r="AA51" s="60"/>
      <c r="AB51" s="60"/>
      <c r="AC51" s="60"/>
      <c r="AD51" s="60"/>
      <c r="AE51" s="60"/>
      <c r="AF51" s="60"/>
      <c r="AG51" s="174"/>
      <c r="AH51" s="177"/>
      <c r="AI51" s="175"/>
      <c r="AJ51" s="60"/>
      <c r="AK51" s="60"/>
      <c r="AL51" s="60"/>
      <c r="AM51" s="60"/>
      <c r="AN51" s="99">
        <f t="shared" si="17"/>
        <v>0</v>
      </c>
      <c r="AO51" s="117"/>
    </row>
    <row r="52" spans="1:41" ht="14.45" customHeight="1" x14ac:dyDescent="0.2">
      <c r="A52" s="475" t="s">
        <v>38</v>
      </c>
      <c r="B52" s="476" t="s">
        <v>407</v>
      </c>
      <c r="C52" s="60"/>
      <c r="D52" s="108"/>
      <c r="E52" s="60"/>
      <c r="F52" s="60"/>
      <c r="G52" s="60"/>
      <c r="H52" s="176"/>
      <c r="I52" s="60"/>
      <c r="J52" s="60"/>
      <c r="K52" s="176"/>
      <c r="L52" s="60"/>
      <c r="M52" s="60"/>
      <c r="N52" s="60"/>
      <c r="O52" s="60"/>
      <c r="P52" s="60"/>
      <c r="Q52" s="60"/>
      <c r="R52" s="60"/>
      <c r="S52" s="60"/>
      <c r="T52" s="60"/>
      <c r="U52" s="60"/>
      <c r="V52" s="60"/>
      <c r="W52" s="60"/>
      <c r="X52" s="60"/>
      <c r="Y52" s="60"/>
      <c r="Z52" s="60"/>
      <c r="AA52" s="60"/>
      <c r="AB52" s="60"/>
      <c r="AC52" s="60"/>
      <c r="AD52" s="60"/>
      <c r="AE52" s="60"/>
      <c r="AF52" s="60"/>
      <c r="AG52" s="174"/>
      <c r="AH52" s="177"/>
      <c r="AI52" s="175"/>
      <c r="AJ52" s="60"/>
      <c r="AK52" s="60"/>
      <c r="AL52" s="60"/>
      <c r="AM52" s="60"/>
      <c r="AN52" s="99">
        <f>SUM(C52:AM52)</f>
        <v>0</v>
      </c>
      <c r="AO52" s="117"/>
    </row>
    <row r="53" spans="1:41" ht="14.45" customHeight="1" x14ac:dyDescent="0.2">
      <c r="A53" s="475" t="s">
        <v>39</v>
      </c>
      <c r="B53" s="476" t="s">
        <v>408</v>
      </c>
      <c r="C53" s="60"/>
      <c r="D53" s="108"/>
      <c r="E53" s="60"/>
      <c r="F53" s="60"/>
      <c r="G53" s="60"/>
      <c r="H53" s="176"/>
      <c r="I53" s="60"/>
      <c r="J53" s="60"/>
      <c r="K53" s="176"/>
      <c r="L53" s="60"/>
      <c r="M53" s="60"/>
      <c r="N53" s="60"/>
      <c r="O53" s="60"/>
      <c r="P53" s="60"/>
      <c r="Q53" s="60"/>
      <c r="R53" s="60"/>
      <c r="S53" s="60"/>
      <c r="T53" s="60"/>
      <c r="U53" s="60"/>
      <c r="V53" s="60"/>
      <c r="W53" s="60"/>
      <c r="X53" s="60"/>
      <c r="Y53" s="60"/>
      <c r="Z53" s="60"/>
      <c r="AA53" s="60"/>
      <c r="AB53" s="60"/>
      <c r="AC53" s="60"/>
      <c r="AD53" s="60"/>
      <c r="AE53" s="60"/>
      <c r="AF53" s="60"/>
      <c r="AG53" s="174"/>
      <c r="AH53" s="177"/>
      <c r="AI53" s="175"/>
      <c r="AJ53" s="60"/>
      <c r="AK53" s="60"/>
      <c r="AL53" s="60"/>
      <c r="AM53" s="60"/>
      <c r="AN53" s="99">
        <f t="shared" si="17"/>
        <v>0</v>
      </c>
      <c r="AO53" s="117"/>
    </row>
    <row r="54" spans="1:41" ht="14.45" customHeight="1" x14ac:dyDescent="0.2">
      <c r="A54" s="475" t="s">
        <v>40</v>
      </c>
      <c r="B54" s="476" t="s">
        <v>409</v>
      </c>
      <c r="C54" s="60"/>
      <c r="D54" s="108"/>
      <c r="E54" s="60"/>
      <c r="F54" s="60"/>
      <c r="G54" s="60"/>
      <c r="H54" s="176"/>
      <c r="I54" s="60"/>
      <c r="J54" s="60"/>
      <c r="K54" s="176"/>
      <c r="L54" s="60"/>
      <c r="M54" s="60"/>
      <c r="N54" s="60"/>
      <c r="O54" s="60"/>
      <c r="P54" s="60"/>
      <c r="Q54" s="60"/>
      <c r="R54" s="60"/>
      <c r="S54" s="60"/>
      <c r="T54" s="60"/>
      <c r="U54" s="60"/>
      <c r="V54" s="60"/>
      <c r="W54" s="60"/>
      <c r="X54" s="60"/>
      <c r="Y54" s="60"/>
      <c r="Z54" s="60"/>
      <c r="AA54" s="60"/>
      <c r="AB54" s="60"/>
      <c r="AC54" s="60"/>
      <c r="AD54" s="60"/>
      <c r="AE54" s="60"/>
      <c r="AF54" s="60"/>
      <c r="AG54" s="174"/>
      <c r="AH54" s="177"/>
      <c r="AI54" s="175"/>
      <c r="AJ54" s="60"/>
      <c r="AK54" s="60"/>
      <c r="AL54" s="60"/>
      <c r="AM54" s="60"/>
      <c r="AN54" s="99">
        <f t="shared" si="17"/>
        <v>0</v>
      </c>
      <c r="AO54" s="117"/>
    </row>
    <row r="55" spans="1:41" ht="14.45" customHeight="1" x14ac:dyDescent="0.2">
      <c r="A55" s="727" t="s">
        <v>410</v>
      </c>
      <c r="B55" s="728"/>
      <c r="C55" s="53">
        <f>SUM(C48:C54)</f>
        <v>0</v>
      </c>
      <c r="D55" s="54">
        <f t="shared" ref="D55:AM55" si="18">SUM(D48:D54)</f>
        <v>0</v>
      </c>
      <c r="E55" s="49">
        <f t="shared" si="18"/>
        <v>0</v>
      </c>
      <c r="F55" s="53">
        <f t="shared" si="18"/>
        <v>0</v>
      </c>
      <c r="G55" s="53">
        <f t="shared" si="18"/>
        <v>0</v>
      </c>
      <c r="H55" s="176">
        <f t="shared" si="18"/>
        <v>0</v>
      </c>
      <c r="I55" s="53">
        <f t="shared" si="18"/>
        <v>0</v>
      </c>
      <c r="J55" s="53">
        <f t="shared" si="18"/>
        <v>0</v>
      </c>
      <c r="K55" s="176">
        <f t="shared" si="18"/>
        <v>0</v>
      </c>
      <c r="L55" s="53">
        <f t="shared" si="18"/>
        <v>0</v>
      </c>
      <c r="M55" s="53">
        <f t="shared" si="18"/>
        <v>0</v>
      </c>
      <c r="N55" s="53">
        <f t="shared" si="18"/>
        <v>0</v>
      </c>
      <c r="O55" s="53">
        <f t="shared" si="18"/>
        <v>0</v>
      </c>
      <c r="P55" s="53">
        <f t="shared" si="18"/>
        <v>0</v>
      </c>
      <c r="Q55" s="53">
        <f t="shared" si="18"/>
        <v>0</v>
      </c>
      <c r="R55" s="53">
        <f t="shared" si="18"/>
        <v>0</v>
      </c>
      <c r="S55" s="53">
        <f t="shared" si="18"/>
        <v>0</v>
      </c>
      <c r="T55" s="53">
        <f t="shared" si="18"/>
        <v>0</v>
      </c>
      <c r="U55" s="49">
        <f t="shared" si="18"/>
        <v>0</v>
      </c>
      <c r="V55" s="49">
        <f t="shared" ref="V55" si="19">SUM(V48:V54)</f>
        <v>0</v>
      </c>
      <c r="W55" s="49">
        <f t="shared" si="18"/>
        <v>0</v>
      </c>
      <c r="X55" s="53">
        <f t="shared" si="18"/>
        <v>0</v>
      </c>
      <c r="Y55" s="53">
        <f t="shared" si="18"/>
        <v>0</v>
      </c>
      <c r="Z55" s="53">
        <f t="shared" si="18"/>
        <v>0</v>
      </c>
      <c r="AA55" s="53">
        <f t="shared" si="18"/>
        <v>0</v>
      </c>
      <c r="AB55" s="49">
        <f t="shared" si="18"/>
        <v>0</v>
      </c>
      <c r="AC55" s="49">
        <f t="shared" si="18"/>
        <v>0</v>
      </c>
      <c r="AD55" s="49">
        <f t="shared" si="18"/>
        <v>0</v>
      </c>
      <c r="AE55" s="49">
        <f t="shared" si="18"/>
        <v>0</v>
      </c>
      <c r="AF55" s="49">
        <f t="shared" ref="AF55" si="20">SUM(AF48:AF54)</f>
        <v>0</v>
      </c>
      <c r="AG55" s="174">
        <f t="shared" si="18"/>
        <v>0</v>
      </c>
      <c r="AH55" s="177">
        <f t="shared" si="18"/>
        <v>0</v>
      </c>
      <c r="AI55" s="175">
        <f t="shared" si="18"/>
        <v>0</v>
      </c>
      <c r="AJ55" s="53">
        <f t="shared" si="18"/>
        <v>0</v>
      </c>
      <c r="AK55" s="53">
        <f t="shared" si="18"/>
        <v>0</v>
      </c>
      <c r="AL55" s="53">
        <f t="shared" si="18"/>
        <v>0</v>
      </c>
      <c r="AM55" s="53">
        <f t="shared" si="18"/>
        <v>0</v>
      </c>
      <c r="AN55" s="101">
        <f>SUM(C55:AM55)</f>
        <v>0</v>
      </c>
      <c r="AO55" s="57"/>
    </row>
    <row r="56" spans="1:41" ht="8.25" customHeight="1" x14ac:dyDescent="0.2">
      <c r="A56" s="477"/>
      <c r="B56" s="478"/>
      <c r="C56" s="111"/>
      <c r="D56" s="111"/>
      <c r="E56" s="111"/>
      <c r="F56" s="111"/>
      <c r="G56" s="111"/>
      <c r="H56" s="65"/>
      <c r="I56" s="111"/>
      <c r="J56" s="111"/>
      <c r="K56" s="65"/>
      <c r="L56" s="111"/>
      <c r="M56" s="111"/>
      <c r="N56" s="111"/>
      <c r="O56" s="111"/>
      <c r="P56" s="111"/>
      <c r="Q56" s="111"/>
      <c r="R56" s="111"/>
      <c r="S56" s="111"/>
      <c r="T56" s="111"/>
      <c r="U56" s="65"/>
      <c r="V56" s="65"/>
      <c r="W56" s="65"/>
      <c r="X56" s="111"/>
      <c r="Y56" s="111"/>
      <c r="Z56" s="111"/>
      <c r="AA56" s="111"/>
      <c r="AB56" s="65"/>
      <c r="AC56" s="65"/>
      <c r="AD56" s="65"/>
      <c r="AE56" s="65"/>
      <c r="AF56" s="65"/>
      <c r="AG56" s="65"/>
      <c r="AH56" s="65"/>
      <c r="AI56" s="65"/>
      <c r="AJ56" s="111"/>
      <c r="AK56" s="111"/>
      <c r="AL56" s="111"/>
      <c r="AM56" s="111"/>
      <c r="AN56" s="113"/>
      <c r="AO56" s="117"/>
    </row>
    <row r="57" spans="1:41" ht="15" x14ac:dyDescent="0.2">
      <c r="A57" s="545" t="s">
        <v>411</v>
      </c>
      <c r="B57" s="473" t="s">
        <v>412</v>
      </c>
      <c r="C57" s="65"/>
      <c r="D57" s="65"/>
      <c r="E57" s="65"/>
      <c r="F57" s="65"/>
      <c r="G57" s="65"/>
      <c r="H57" s="65"/>
      <c r="I57" s="65"/>
      <c r="J57" s="61"/>
      <c r="K57" s="61"/>
      <c r="L57" s="61"/>
      <c r="M57" s="61"/>
      <c r="N57" s="61"/>
      <c r="O57" s="61"/>
      <c r="P57" s="61"/>
      <c r="Q57" s="65"/>
      <c r="R57" s="61"/>
      <c r="S57" s="61"/>
      <c r="T57" s="61"/>
      <c r="U57" s="61"/>
      <c r="V57" s="61"/>
      <c r="W57" s="61"/>
      <c r="X57" s="65"/>
      <c r="Y57" s="65"/>
      <c r="Z57" s="61"/>
      <c r="AA57" s="61"/>
      <c r="AB57" s="61"/>
      <c r="AC57" s="61"/>
      <c r="AD57" s="61"/>
      <c r="AE57" s="61"/>
      <c r="AF57" s="61"/>
      <c r="AG57" s="61"/>
      <c r="AH57" s="61"/>
      <c r="AI57" s="61"/>
      <c r="AJ57" s="65"/>
      <c r="AK57" s="65"/>
      <c r="AL57" s="65"/>
      <c r="AM57" s="65"/>
      <c r="AN57" s="98"/>
      <c r="AO57" s="117"/>
    </row>
    <row r="58" spans="1:41" ht="14.45" customHeight="1" x14ac:dyDescent="0.2">
      <c r="A58" s="475" t="s">
        <v>41</v>
      </c>
      <c r="B58" s="476" t="s">
        <v>413</v>
      </c>
      <c r="C58" s="60"/>
      <c r="D58" s="108"/>
      <c r="E58" s="60"/>
      <c r="F58" s="60"/>
      <c r="G58" s="60"/>
      <c r="H58" s="59"/>
      <c r="I58" s="60"/>
      <c r="J58" s="60"/>
      <c r="K58" s="60"/>
      <c r="L58" s="174"/>
      <c r="M58" s="175"/>
      <c r="N58" s="60"/>
      <c r="O58" s="60"/>
      <c r="P58" s="60"/>
      <c r="Q58" s="60"/>
      <c r="R58" s="60"/>
      <c r="S58" s="60"/>
      <c r="T58" s="60"/>
      <c r="U58" s="60"/>
      <c r="V58" s="60"/>
      <c r="W58" s="60"/>
      <c r="X58" s="60"/>
      <c r="Y58" s="60"/>
      <c r="Z58" s="60"/>
      <c r="AA58" s="60"/>
      <c r="AB58" s="60"/>
      <c r="AC58" s="60"/>
      <c r="AD58" s="60"/>
      <c r="AE58" s="60"/>
      <c r="AF58" s="60"/>
      <c r="AG58" s="174"/>
      <c r="AH58" s="177"/>
      <c r="AI58" s="175"/>
      <c r="AJ58" s="60"/>
      <c r="AK58" s="60"/>
      <c r="AL58" s="60"/>
      <c r="AM58" s="60"/>
      <c r="AN58" s="99">
        <f t="shared" ref="AN58:AN83" si="21">SUM(C58:AM58)</f>
        <v>0</v>
      </c>
      <c r="AO58" s="117"/>
    </row>
    <row r="59" spans="1:41" ht="14.45" customHeight="1" x14ac:dyDescent="0.2">
      <c r="A59" s="475" t="s">
        <v>966</v>
      </c>
      <c r="B59" s="476" t="s">
        <v>965</v>
      </c>
      <c r="C59" s="60"/>
      <c r="D59" s="108"/>
      <c r="E59" s="60"/>
      <c r="F59" s="60"/>
      <c r="G59" s="60"/>
      <c r="H59" s="59"/>
      <c r="I59" s="60"/>
      <c r="J59" s="60"/>
      <c r="K59" s="60"/>
      <c r="L59" s="174"/>
      <c r="M59" s="175"/>
      <c r="N59" s="60"/>
      <c r="O59" s="60"/>
      <c r="P59" s="60"/>
      <c r="Q59" s="60"/>
      <c r="R59" s="60"/>
      <c r="S59" s="60"/>
      <c r="T59" s="60"/>
      <c r="U59" s="60"/>
      <c r="V59" s="60"/>
      <c r="W59" s="179"/>
      <c r="X59" s="60"/>
      <c r="Y59" s="60"/>
      <c r="Z59" s="60"/>
      <c r="AA59" s="60"/>
      <c r="AB59" s="60"/>
      <c r="AC59" s="60"/>
      <c r="AD59" s="60"/>
      <c r="AE59" s="60"/>
      <c r="AF59" s="60"/>
      <c r="AG59" s="174"/>
      <c r="AH59" s="177"/>
      <c r="AI59" s="175"/>
      <c r="AJ59" s="60"/>
      <c r="AK59" s="60"/>
      <c r="AL59" s="60"/>
      <c r="AM59" s="60"/>
      <c r="AN59" s="99">
        <f t="shared" si="21"/>
        <v>0</v>
      </c>
      <c r="AO59" s="117"/>
    </row>
    <row r="60" spans="1:41" ht="14.45" customHeight="1" x14ac:dyDescent="0.2">
      <c r="A60" s="475" t="s">
        <v>967</v>
      </c>
      <c r="B60" s="476" t="s">
        <v>968</v>
      </c>
      <c r="C60" s="60"/>
      <c r="D60" s="108"/>
      <c r="E60" s="60"/>
      <c r="F60" s="60"/>
      <c r="G60" s="60"/>
      <c r="H60" s="59"/>
      <c r="I60" s="60"/>
      <c r="J60" s="60"/>
      <c r="K60" s="60"/>
      <c r="L60" s="177"/>
      <c r="M60" s="177"/>
      <c r="N60" s="60"/>
      <c r="O60" s="60"/>
      <c r="P60" s="60"/>
      <c r="Q60" s="60"/>
      <c r="R60" s="60"/>
      <c r="S60" s="60"/>
      <c r="T60" s="60"/>
      <c r="U60" s="60"/>
      <c r="V60" s="60"/>
      <c r="W60" s="176"/>
      <c r="X60" s="60"/>
      <c r="Y60" s="60"/>
      <c r="Z60" s="60"/>
      <c r="AA60" s="60"/>
      <c r="AB60" s="60"/>
      <c r="AC60" s="60"/>
      <c r="AD60" s="60"/>
      <c r="AE60" s="60"/>
      <c r="AF60" s="60"/>
      <c r="AG60" s="174"/>
      <c r="AH60" s="177"/>
      <c r="AI60" s="175"/>
      <c r="AJ60" s="60"/>
      <c r="AK60" s="60"/>
      <c r="AL60" s="60"/>
      <c r="AM60" s="60"/>
      <c r="AN60" s="99">
        <f t="shared" si="21"/>
        <v>0</v>
      </c>
      <c r="AO60" s="117"/>
    </row>
    <row r="61" spans="1:41" ht="14.45" customHeight="1" x14ac:dyDescent="0.2">
      <c r="A61" s="475" t="s">
        <v>969</v>
      </c>
      <c r="B61" s="476" t="s">
        <v>970</v>
      </c>
      <c r="C61" s="60"/>
      <c r="D61" s="108"/>
      <c r="E61" s="60"/>
      <c r="F61" s="60"/>
      <c r="G61" s="60"/>
      <c r="H61" s="59"/>
      <c r="I61" s="60"/>
      <c r="J61" s="60"/>
      <c r="K61" s="60"/>
      <c r="L61" s="185"/>
      <c r="M61" s="193"/>
      <c r="N61" s="60"/>
      <c r="O61" s="60"/>
      <c r="P61" s="60"/>
      <c r="Q61" s="60"/>
      <c r="R61" s="60"/>
      <c r="S61" s="60"/>
      <c r="T61" s="60"/>
      <c r="U61" s="60"/>
      <c r="V61" s="60"/>
      <c r="W61" s="176"/>
      <c r="X61" s="60"/>
      <c r="Y61" s="60"/>
      <c r="Z61" s="60"/>
      <c r="AA61" s="60"/>
      <c r="AB61" s="60"/>
      <c r="AC61" s="60"/>
      <c r="AD61" s="60"/>
      <c r="AE61" s="60"/>
      <c r="AF61" s="60"/>
      <c r="AG61" s="174"/>
      <c r="AH61" s="177"/>
      <c r="AI61" s="175"/>
      <c r="AJ61" s="60"/>
      <c r="AK61" s="60"/>
      <c r="AL61" s="60"/>
      <c r="AM61" s="60"/>
      <c r="AN61" s="99">
        <f t="shared" ref="AN61" si="22">SUM(C61:AM61)</f>
        <v>0</v>
      </c>
      <c r="AO61" s="117"/>
    </row>
    <row r="62" spans="1:41" ht="14.45" customHeight="1" x14ac:dyDescent="0.2">
      <c r="A62" s="475" t="s">
        <v>42</v>
      </c>
      <c r="B62" s="476" t="s">
        <v>414</v>
      </c>
      <c r="C62" s="60"/>
      <c r="D62" s="60"/>
      <c r="E62" s="181"/>
      <c r="F62" s="60"/>
      <c r="G62" s="60"/>
      <c r="H62" s="59"/>
      <c r="I62" s="60"/>
      <c r="J62" s="60"/>
      <c r="K62" s="60"/>
      <c r="L62" s="60"/>
      <c r="M62" s="60"/>
      <c r="N62" s="60"/>
      <c r="O62" s="60"/>
      <c r="P62" s="60"/>
      <c r="Q62" s="60"/>
      <c r="R62" s="60"/>
      <c r="S62" s="60"/>
      <c r="T62" s="60"/>
      <c r="U62" s="60"/>
      <c r="V62" s="181"/>
      <c r="W62" s="177"/>
      <c r="X62" s="181"/>
      <c r="Y62" s="181"/>
      <c r="Z62" s="181"/>
      <c r="AA62" s="181"/>
      <c r="AB62" s="181"/>
      <c r="AC62" s="181"/>
      <c r="AD62" s="177"/>
      <c r="AE62" s="177"/>
      <c r="AF62" s="60"/>
      <c r="AG62" s="177"/>
      <c r="AH62" s="177"/>
      <c r="AI62" s="175"/>
      <c r="AJ62" s="60"/>
      <c r="AK62" s="60"/>
      <c r="AL62" s="60"/>
      <c r="AM62" s="60"/>
      <c r="AN62" s="99">
        <f t="shared" si="21"/>
        <v>0</v>
      </c>
      <c r="AO62" s="117"/>
    </row>
    <row r="63" spans="1:41" ht="14.45" customHeight="1" x14ac:dyDescent="0.2">
      <c r="A63" s="475" t="s">
        <v>415</v>
      </c>
      <c r="B63" s="476" t="s">
        <v>807</v>
      </c>
      <c r="C63" s="109"/>
      <c r="D63" s="110"/>
      <c r="E63" s="174"/>
      <c r="F63" s="60"/>
      <c r="G63" s="60"/>
      <c r="H63" s="62"/>
      <c r="I63" s="109"/>
      <c r="J63" s="109"/>
      <c r="K63" s="109"/>
      <c r="L63" s="60"/>
      <c r="M63" s="60"/>
      <c r="N63" s="60"/>
      <c r="O63" s="60"/>
      <c r="P63" s="60"/>
      <c r="Q63" s="60"/>
      <c r="R63" s="60"/>
      <c r="S63" s="60"/>
      <c r="T63" s="60"/>
      <c r="U63" s="60"/>
      <c r="V63" s="177"/>
      <c r="W63" s="177"/>
      <c r="X63" s="177"/>
      <c r="Y63" s="177"/>
      <c r="Z63" s="177"/>
      <c r="AA63" s="177"/>
      <c r="AB63" s="177"/>
      <c r="AC63" s="177"/>
      <c r="AD63" s="177"/>
      <c r="AE63" s="177"/>
      <c r="AF63" s="177"/>
      <c r="AG63" s="177"/>
      <c r="AH63" s="177"/>
      <c r="AI63" s="175"/>
      <c r="AJ63" s="109"/>
      <c r="AK63" s="109"/>
      <c r="AL63" s="109"/>
      <c r="AM63" s="109"/>
      <c r="AN63" s="99">
        <f t="shared" si="21"/>
        <v>0</v>
      </c>
      <c r="AO63" s="117"/>
    </row>
    <row r="64" spans="1:41" ht="14.45" customHeight="1" x14ac:dyDescent="0.2">
      <c r="A64" s="475" t="s">
        <v>416</v>
      </c>
      <c r="B64" s="476" t="s">
        <v>417</v>
      </c>
      <c r="C64" s="64"/>
      <c r="D64" s="110"/>
      <c r="E64" s="174"/>
      <c r="F64" s="60"/>
      <c r="G64" s="60"/>
      <c r="H64" s="63"/>
      <c r="I64" s="64"/>
      <c r="J64" s="64"/>
      <c r="K64" s="60"/>
      <c r="L64" s="60"/>
      <c r="M64" s="60"/>
      <c r="N64" s="60"/>
      <c r="O64" s="60"/>
      <c r="P64" s="60"/>
      <c r="Q64" s="60"/>
      <c r="R64" s="60"/>
      <c r="S64" s="60"/>
      <c r="T64" s="60"/>
      <c r="U64" s="60"/>
      <c r="V64" s="177"/>
      <c r="W64" s="177"/>
      <c r="X64" s="177"/>
      <c r="Y64" s="177"/>
      <c r="Z64" s="177"/>
      <c r="AA64" s="177"/>
      <c r="AB64" s="177"/>
      <c r="AC64" s="177"/>
      <c r="AD64" s="177"/>
      <c r="AE64" s="177"/>
      <c r="AF64" s="177"/>
      <c r="AG64" s="177"/>
      <c r="AH64" s="177"/>
      <c r="AI64" s="175"/>
      <c r="AJ64" s="60"/>
      <c r="AK64" s="60"/>
      <c r="AL64" s="60"/>
      <c r="AM64" s="60"/>
      <c r="AN64" s="101">
        <f t="shared" si="21"/>
        <v>0</v>
      </c>
      <c r="AO64" s="117"/>
    </row>
    <row r="65" spans="1:41" ht="14.45" customHeight="1" x14ac:dyDescent="0.2">
      <c r="A65" s="475" t="s">
        <v>971</v>
      </c>
      <c r="B65" s="476" t="s">
        <v>972</v>
      </c>
      <c r="C65" s="64"/>
      <c r="D65" s="109"/>
      <c r="E65" s="177"/>
      <c r="F65" s="60"/>
      <c r="G65" s="60"/>
      <c r="H65" s="59"/>
      <c r="I65" s="60"/>
      <c r="J65" s="60"/>
      <c r="K65" s="60"/>
      <c r="L65" s="177"/>
      <c r="M65" s="175"/>
      <c r="N65" s="60"/>
      <c r="O65" s="60"/>
      <c r="P65" s="60"/>
      <c r="Q65" s="60"/>
      <c r="R65" s="60"/>
      <c r="S65" s="60"/>
      <c r="T65" s="60"/>
      <c r="U65" s="60"/>
      <c r="V65" s="177"/>
      <c r="W65" s="177"/>
      <c r="X65" s="177"/>
      <c r="Y65" s="177"/>
      <c r="Z65" s="177"/>
      <c r="AA65" s="177"/>
      <c r="AB65" s="177"/>
      <c r="AC65" s="177"/>
      <c r="AD65" s="177"/>
      <c r="AE65" s="177"/>
      <c r="AF65" s="177"/>
      <c r="AG65" s="177"/>
      <c r="AH65" s="177"/>
      <c r="AI65" s="175"/>
      <c r="AJ65" s="64"/>
      <c r="AK65" s="64"/>
      <c r="AL65" s="64"/>
      <c r="AM65" s="64"/>
      <c r="AN65" s="101">
        <f t="shared" si="21"/>
        <v>0</v>
      </c>
      <c r="AO65" s="117"/>
    </row>
    <row r="66" spans="1:41" ht="14.45" customHeight="1" x14ac:dyDescent="0.2">
      <c r="A66" s="475" t="s">
        <v>1112</v>
      </c>
      <c r="B66" s="546" t="s">
        <v>841</v>
      </c>
      <c r="C66" s="59"/>
      <c r="D66" s="109"/>
      <c r="E66" s="177"/>
      <c r="F66" s="60"/>
      <c r="G66" s="60"/>
      <c r="H66" s="59"/>
      <c r="I66" s="60"/>
      <c r="J66" s="60"/>
      <c r="K66" s="60"/>
      <c r="L66" s="177"/>
      <c r="M66" s="175"/>
      <c r="N66" s="60"/>
      <c r="O66" s="60"/>
      <c r="P66" s="60"/>
      <c r="Q66" s="60"/>
      <c r="R66" s="60"/>
      <c r="S66" s="60"/>
      <c r="T66" s="60"/>
      <c r="U66" s="60"/>
      <c r="V66" s="177"/>
      <c r="W66" s="177"/>
      <c r="X66" s="177"/>
      <c r="Y66" s="177"/>
      <c r="Z66" s="177"/>
      <c r="AA66" s="177"/>
      <c r="AB66" s="177"/>
      <c r="AC66" s="177"/>
      <c r="AD66" s="177"/>
      <c r="AE66" s="177"/>
      <c r="AF66" s="177"/>
      <c r="AG66" s="177"/>
      <c r="AH66" s="177"/>
      <c r="AI66" s="175"/>
      <c r="AJ66" s="60"/>
      <c r="AK66" s="60"/>
      <c r="AL66" s="60"/>
      <c r="AM66" s="108"/>
      <c r="AN66" s="99">
        <f t="shared" si="21"/>
        <v>0</v>
      </c>
      <c r="AO66" s="117"/>
    </row>
    <row r="67" spans="1:41" ht="14.45" customHeight="1" x14ac:dyDescent="0.2">
      <c r="A67" s="475" t="s">
        <v>1113</v>
      </c>
      <c r="B67" s="546" t="s">
        <v>842</v>
      </c>
      <c r="C67" s="59"/>
      <c r="D67" s="109"/>
      <c r="E67" s="177"/>
      <c r="F67" s="60"/>
      <c r="G67" s="60"/>
      <c r="H67" s="59"/>
      <c r="I67" s="60"/>
      <c r="J67" s="60"/>
      <c r="K67" s="60"/>
      <c r="L67" s="177"/>
      <c r="M67" s="175"/>
      <c r="N67" s="60"/>
      <c r="O67" s="60"/>
      <c r="P67" s="60"/>
      <c r="Q67" s="60"/>
      <c r="R67" s="60"/>
      <c r="S67" s="60"/>
      <c r="T67" s="60"/>
      <c r="U67" s="60"/>
      <c r="V67" s="177"/>
      <c r="W67" s="177"/>
      <c r="X67" s="177"/>
      <c r="Y67" s="177"/>
      <c r="Z67" s="177"/>
      <c r="AA67" s="177"/>
      <c r="AB67" s="177"/>
      <c r="AC67" s="177"/>
      <c r="AD67" s="177"/>
      <c r="AE67" s="177"/>
      <c r="AF67" s="177"/>
      <c r="AG67" s="177"/>
      <c r="AH67" s="177"/>
      <c r="AI67" s="175"/>
      <c r="AJ67" s="60"/>
      <c r="AK67" s="60"/>
      <c r="AL67" s="60"/>
      <c r="AM67" s="108"/>
      <c r="AN67" s="99">
        <f t="shared" si="21"/>
        <v>0</v>
      </c>
      <c r="AO67" s="117"/>
    </row>
    <row r="68" spans="1:41" ht="14.45" customHeight="1" x14ac:dyDescent="0.2">
      <c r="A68" s="475" t="s">
        <v>1114</v>
      </c>
      <c r="B68" s="546" t="s">
        <v>809</v>
      </c>
      <c r="C68" s="59"/>
      <c r="D68" s="109"/>
      <c r="E68" s="177"/>
      <c r="F68" s="60"/>
      <c r="G68" s="60"/>
      <c r="H68" s="59"/>
      <c r="I68" s="60"/>
      <c r="J68" s="60"/>
      <c r="K68" s="60"/>
      <c r="L68" s="177"/>
      <c r="M68" s="175"/>
      <c r="N68" s="60"/>
      <c r="O68" s="60"/>
      <c r="P68" s="60"/>
      <c r="Q68" s="60"/>
      <c r="R68" s="60"/>
      <c r="S68" s="60"/>
      <c r="T68" s="60"/>
      <c r="U68" s="60"/>
      <c r="V68" s="177"/>
      <c r="W68" s="177"/>
      <c r="X68" s="177"/>
      <c r="Y68" s="177"/>
      <c r="Z68" s="177"/>
      <c r="AA68" s="177"/>
      <c r="AB68" s="177"/>
      <c r="AC68" s="177"/>
      <c r="AD68" s="177"/>
      <c r="AE68" s="177"/>
      <c r="AF68" s="177"/>
      <c r="AG68" s="177"/>
      <c r="AH68" s="177"/>
      <c r="AI68" s="175"/>
      <c r="AJ68" s="60"/>
      <c r="AK68" s="60"/>
      <c r="AL68" s="60"/>
      <c r="AM68" s="108"/>
      <c r="AN68" s="99">
        <f>SUM(C68:AM68)</f>
        <v>0</v>
      </c>
      <c r="AO68" s="117"/>
    </row>
    <row r="69" spans="1:41" x14ac:dyDescent="0.2">
      <c r="A69" s="475" t="s">
        <v>1115</v>
      </c>
      <c r="B69" s="546" t="s">
        <v>836</v>
      </c>
      <c r="C69" s="59"/>
      <c r="D69" s="109"/>
      <c r="E69" s="177"/>
      <c r="F69" s="60"/>
      <c r="G69" s="60"/>
      <c r="H69" s="59"/>
      <c r="I69" s="60"/>
      <c r="J69" s="60"/>
      <c r="K69" s="60"/>
      <c r="L69" s="177"/>
      <c r="M69" s="175"/>
      <c r="N69" s="60"/>
      <c r="O69" s="60"/>
      <c r="P69" s="60"/>
      <c r="Q69" s="60"/>
      <c r="R69" s="60"/>
      <c r="S69" s="60"/>
      <c r="T69" s="60"/>
      <c r="U69" s="60"/>
      <c r="V69" s="177"/>
      <c r="W69" s="177"/>
      <c r="X69" s="177"/>
      <c r="Y69" s="177"/>
      <c r="Z69" s="177"/>
      <c r="AA69" s="177"/>
      <c r="AB69" s="177"/>
      <c r="AC69" s="177"/>
      <c r="AD69" s="177"/>
      <c r="AE69" s="177"/>
      <c r="AF69" s="177"/>
      <c r="AG69" s="177"/>
      <c r="AH69" s="177"/>
      <c r="AI69" s="175"/>
      <c r="AJ69" s="60"/>
      <c r="AK69" s="60"/>
      <c r="AL69" s="60"/>
      <c r="AM69" s="108"/>
      <c r="AN69" s="99">
        <f t="shared" si="21"/>
        <v>0</v>
      </c>
      <c r="AO69" s="117"/>
    </row>
    <row r="70" spans="1:41" ht="14.45" customHeight="1" x14ac:dyDescent="0.2">
      <c r="A70" s="475" t="s">
        <v>1116</v>
      </c>
      <c r="B70" s="546" t="s">
        <v>973</v>
      </c>
      <c r="C70" s="59"/>
      <c r="D70" s="109"/>
      <c r="E70" s="177"/>
      <c r="F70" s="60"/>
      <c r="G70" s="60"/>
      <c r="H70" s="59"/>
      <c r="I70" s="60"/>
      <c r="J70" s="60"/>
      <c r="K70" s="177"/>
      <c r="L70" s="177"/>
      <c r="M70" s="175"/>
      <c r="N70" s="60"/>
      <c r="O70" s="60"/>
      <c r="P70" s="60"/>
      <c r="Q70" s="60"/>
      <c r="R70" s="60"/>
      <c r="S70" s="60"/>
      <c r="T70" s="60"/>
      <c r="U70" s="60"/>
      <c r="V70" s="177"/>
      <c r="W70" s="177"/>
      <c r="X70" s="177"/>
      <c r="Y70" s="177"/>
      <c r="Z70" s="177"/>
      <c r="AA70" s="177"/>
      <c r="AB70" s="177"/>
      <c r="AC70" s="177"/>
      <c r="AD70" s="177"/>
      <c r="AE70" s="177"/>
      <c r="AF70" s="177"/>
      <c r="AG70" s="177"/>
      <c r="AH70" s="177"/>
      <c r="AI70" s="175"/>
      <c r="AJ70" s="60"/>
      <c r="AK70" s="60"/>
      <c r="AL70" s="60"/>
      <c r="AM70" s="108"/>
      <c r="AN70" s="99">
        <f t="shared" si="21"/>
        <v>0</v>
      </c>
      <c r="AO70" s="117"/>
    </row>
    <row r="71" spans="1:41" ht="14.45" customHeight="1" x14ac:dyDescent="0.2">
      <c r="A71" s="475" t="s">
        <v>1117</v>
      </c>
      <c r="B71" s="546" t="s">
        <v>974</v>
      </c>
      <c r="C71" s="63"/>
      <c r="D71" s="114"/>
      <c r="E71" s="177"/>
      <c r="F71" s="64"/>
      <c r="G71" s="64"/>
      <c r="H71" s="63"/>
      <c r="I71" s="64"/>
      <c r="J71" s="64"/>
      <c r="K71" s="177"/>
      <c r="L71" s="177"/>
      <c r="M71" s="175"/>
      <c r="N71" s="60"/>
      <c r="O71" s="60"/>
      <c r="P71" s="60"/>
      <c r="Q71" s="60"/>
      <c r="R71" s="60"/>
      <c r="S71" s="60"/>
      <c r="T71" s="60"/>
      <c r="U71" s="60"/>
      <c r="V71" s="177"/>
      <c r="W71" s="177"/>
      <c r="X71" s="177"/>
      <c r="Y71" s="177"/>
      <c r="Z71" s="177"/>
      <c r="AA71" s="177"/>
      <c r="AB71" s="177"/>
      <c r="AC71" s="177"/>
      <c r="AD71" s="177"/>
      <c r="AE71" s="177"/>
      <c r="AF71" s="177"/>
      <c r="AG71" s="177"/>
      <c r="AH71" s="177"/>
      <c r="AI71" s="175"/>
      <c r="AJ71" s="64"/>
      <c r="AK71" s="64"/>
      <c r="AL71" s="64"/>
      <c r="AM71" s="416"/>
      <c r="AN71" s="99">
        <f t="shared" si="21"/>
        <v>0</v>
      </c>
      <c r="AO71" s="117"/>
    </row>
    <row r="72" spans="1:41" ht="14.45" customHeight="1" x14ac:dyDescent="0.2">
      <c r="A72" s="475" t="s">
        <v>1118</v>
      </c>
      <c r="B72" s="546" t="s">
        <v>975</v>
      </c>
      <c r="C72" s="63"/>
      <c r="D72" s="114"/>
      <c r="E72" s="177"/>
      <c r="F72" s="64"/>
      <c r="G72" s="64"/>
      <c r="H72" s="63"/>
      <c r="I72" s="64"/>
      <c r="J72" s="64"/>
      <c r="K72" s="177"/>
      <c r="L72" s="177"/>
      <c r="M72" s="175"/>
      <c r="N72" s="60"/>
      <c r="O72" s="60"/>
      <c r="P72" s="60"/>
      <c r="Q72" s="60"/>
      <c r="R72" s="60"/>
      <c r="S72" s="60"/>
      <c r="T72" s="60"/>
      <c r="U72" s="60"/>
      <c r="V72" s="177"/>
      <c r="W72" s="177"/>
      <c r="X72" s="177"/>
      <c r="Y72" s="177"/>
      <c r="Z72" s="177"/>
      <c r="AA72" s="177"/>
      <c r="AB72" s="177"/>
      <c r="AC72" s="177"/>
      <c r="AD72" s="177"/>
      <c r="AE72" s="177"/>
      <c r="AF72" s="177"/>
      <c r="AG72" s="177"/>
      <c r="AH72" s="177"/>
      <c r="AI72" s="175"/>
      <c r="AJ72" s="64"/>
      <c r="AK72" s="64"/>
      <c r="AL72" s="64"/>
      <c r="AM72" s="416"/>
      <c r="AN72" s="99">
        <f t="shared" si="21"/>
        <v>0</v>
      </c>
      <c r="AO72" s="117"/>
    </row>
    <row r="73" spans="1:41" ht="14.45" customHeight="1" x14ac:dyDescent="0.2">
      <c r="A73" s="475" t="s">
        <v>1119</v>
      </c>
      <c r="B73" s="546" t="s">
        <v>976</v>
      </c>
      <c r="C73" s="63"/>
      <c r="D73" s="114"/>
      <c r="E73" s="177"/>
      <c r="F73" s="64"/>
      <c r="G73" s="64"/>
      <c r="H73" s="63"/>
      <c r="I73" s="64"/>
      <c r="J73" s="64"/>
      <c r="K73" s="177"/>
      <c r="L73" s="177"/>
      <c r="M73" s="175"/>
      <c r="N73" s="60"/>
      <c r="O73" s="60"/>
      <c r="P73" s="60"/>
      <c r="Q73" s="60"/>
      <c r="R73" s="60"/>
      <c r="S73" s="60"/>
      <c r="T73" s="60"/>
      <c r="U73" s="60"/>
      <c r="V73" s="177"/>
      <c r="W73" s="177"/>
      <c r="X73" s="177"/>
      <c r="Y73" s="177"/>
      <c r="Z73" s="177"/>
      <c r="AA73" s="177"/>
      <c r="AB73" s="177"/>
      <c r="AC73" s="177"/>
      <c r="AD73" s="177"/>
      <c r="AE73" s="177"/>
      <c r="AF73" s="177"/>
      <c r="AG73" s="177"/>
      <c r="AH73" s="177"/>
      <c r="AI73" s="175"/>
      <c r="AJ73" s="64"/>
      <c r="AK73" s="64"/>
      <c r="AL73" s="64"/>
      <c r="AM73" s="416"/>
      <c r="AN73" s="99">
        <f t="shared" si="21"/>
        <v>0</v>
      </c>
      <c r="AO73" s="117"/>
    </row>
    <row r="74" spans="1:41" ht="14.45" customHeight="1" x14ac:dyDescent="0.2">
      <c r="A74" s="475" t="s">
        <v>1120</v>
      </c>
      <c r="B74" s="546" t="s">
        <v>977</v>
      </c>
      <c r="C74" s="63"/>
      <c r="D74" s="114"/>
      <c r="E74" s="177"/>
      <c r="F74" s="64"/>
      <c r="G74" s="64"/>
      <c r="H74" s="63"/>
      <c r="I74" s="64"/>
      <c r="J74" s="64"/>
      <c r="K74" s="177"/>
      <c r="L74" s="177"/>
      <c r="M74" s="175"/>
      <c r="N74" s="60"/>
      <c r="O74" s="60"/>
      <c r="P74" s="60"/>
      <c r="Q74" s="60"/>
      <c r="R74" s="60"/>
      <c r="S74" s="60"/>
      <c r="T74" s="60"/>
      <c r="U74" s="60"/>
      <c r="V74" s="177"/>
      <c r="W74" s="177"/>
      <c r="X74" s="177"/>
      <c r="Y74" s="177"/>
      <c r="Z74" s="177"/>
      <c r="AA74" s="177"/>
      <c r="AB74" s="177"/>
      <c r="AC74" s="177"/>
      <c r="AD74" s="177"/>
      <c r="AE74" s="177"/>
      <c r="AF74" s="177"/>
      <c r="AG74" s="177"/>
      <c r="AH74" s="177"/>
      <c r="AI74" s="175"/>
      <c r="AJ74" s="64"/>
      <c r="AK74" s="64"/>
      <c r="AL74" s="64"/>
      <c r="AM74" s="416"/>
      <c r="AN74" s="99">
        <f t="shared" si="21"/>
        <v>0</v>
      </c>
      <c r="AO74" s="117"/>
    </row>
    <row r="75" spans="1:41" ht="14.45" customHeight="1" x14ac:dyDescent="0.2">
      <c r="A75" s="475" t="s">
        <v>1121</v>
      </c>
      <c r="B75" s="546" t="s">
        <v>978</v>
      </c>
      <c r="C75" s="63"/>
      <c r="D75" s="114"/>
      <c r="E75" s="177"/>
      <c r="F75" s="64"/>
      <c r="G75" s="64"/>
      <c r="H75" s="63"/>
      <c r="I75" s="64"/>
      <c r="J75" s="64"/>
      <c r="K75" s="177"/>
      <c r="L75" s="177"/>
      <c r="M75" s="175"/>
      <c r="N75" s="60"/>
      <c r="O75" s="60"/>
      <c r="P75" s="60"/>
      <c r="Q75" s="60"/>
      <c r="R75" s="60"/>
      <c r="S75" s="60"/>
      <c r="T75" s="60"/>
      <c r="U75" s="60"/>
      <c r="V75" s="177"/>
      <c r="W75" s="177"/>
      <c r="X75" s="177"/>
      <c r="Y75" s="177"/>
      <c r="Z75" s="177"/>
      <c r="AA75" s="177"/>
      <c r="AB75" s="177"/>
      <c r="AC75" s="177"/>
      <c r="AD75" s="177"/>
      <c r="AE75" s="177"/>
      <c r="AF75" s="177"/>
      <c r="AG75" s="177"/>
      <c r="AH75" s="177"/>
      <c r="AI75" s="175"/>
      <c r="AJ75" s="64"/>
      <c r="AK75" s="64"/>
      <c r="AL75" s="64"/>
      <c r="AM75" s="416"/>
      <c r="AN75" s="99">
        <f t="shared" si="21"/>
        <v>0</v>
      </c>
      <c r="AO75" s="117"/>
    </row>
    <row r="76" spans="1:41" ht="14.45" customHeight="1" x14ac:dyDescent="0.2">
      <c r="A76" s="474" t="s">
        <v>1122</v>
      </c>
      <c r="B76" s="546" t="s">
        <v>979</v>
      </c>
      <c r="C76" s="63"/>
      <c r="D76" s="114"/>
      <c r="E76" s="177"/>
      <c r="F76" s="64"/>
      <c r="G76" s="64"/>
      <c r="H76" s="63"/>
      <c r="I76" s="64"/>
      <c r="J76" s="64"/>
      <c r="K76" s="177"/>
      <c r="L76" s="177"/>
      <c r="M76" s="175"/>
      <c r="N76" s="60"/>
      <c r="O76" s="60"/>
      <c r="P76" s="60"/>
      <c r="Q76" s="60"/>
      <c r="R76" s="60"/>
      <c r="S76" s="60"/>
      <c r="T76" s="60"/>
      <c r="U76" s="60"/>
      <c r="V76" s="177"/>
      <c r="W76" s="177"/>
      <c r="X76" s="177"/>
      <c r="Y76" s="177"/>
      <c r="Z76" s="177"/>
      <c r="AA76" s="177"/>
      <c r="AB76" s="177"/>
      <c r="AC76" s="177"/>
      <c r="AD76" s="177"/>
      <c r="AE76" s="177"/>
      <c r="AF76" s="177"/>
      <c r="AG76" s="177"/>
      <c r="AH76" s="177"/>
      <c r="AI76" s="175"/>
      <c r="AJ76" s="64"/>
      <c r="AK76" s="64"/>
      <c r="AL76" s="64"/>
      <c r="AM76" s="416"/>
      <c r="AN76" s="99">
        <f t="shared" si="21"/>
        <v>0</v>
      </c>
      <c r="AO76" s="117"/>
    </row>
    <row r="77" spans="1:41" ht="14.45" customHeight="1" x14ac:dyDescent="0.2">
      <c r="A77" s="475" t="s">
        <v>1123</v>
      </c>
      <c r="B77" s="546" t="s">
        <v>980</v>
      </c>
      <c r="C77" s="63"/>
      <c r="D77" s="114"/>
      <c r="E77" s="177"/>
      <c r="F77" s="64"/>
      <c r="G77" s="64"/>
      <c r="H77" s="63"/>
      <c r="I77" s="64"/>
      <c r="J77" s="64"/>
      <c r="K77" s="177"/>
      <c r="L77" s="177"/>
      <c r="M77" s="175"/>
      <c r="N77" s="60"/>
      <c r="O77" s="60"/>
      <c r="P77" s="60"/>
      <c r="Q77" s="60"/>
      <c r="R77" s="60"/>
      <c r="S77" s="60"/>
      <c r="T77" s="60"/>
      <c r="U77" s="60"/>
      <c r="V77" s="177"/>
      <c r="W77" s="177"/>
      <c r="X77" s="177"/>
      <c r="Y77" s="177"/>
      <c r="Z77" s="177"/>
      <c r="AA77" s="177"/>
      <c r="AB77" s="177"/>
      <c r="AC77" s="177"/>
      <c r="AD77" s="177"/>
      <c r="AE77" s="177"/>
      <c r="AF77" s="177"/>
      <c r="AG77" s="177"/>
      <c r="AH77" s="177"/>
      <c r="AI77" s="175"/>
      <c r="AJ77" s="64"/>
      <c r="AK77" s="64"/>
      <c r="AL77" s="64"/>
      <c r="AM77" s="416"/>
      <c r="AN77" s="99">
        <f t="shared" si="21"/>
        <v>0</v>
      </c>
      <c r="AO77" s="117"/>
    </row>
    <row r="78" spans="1:41" ht="14.45" customHeight="1" x14ac:dyDescent="0.2">
      <c r="A78" s="475" t="s">
        <v>1124</v>
      </c>
      <c r="B78" s="546" t="s">
        <v>843</v>
      </c>
      <c r="C78" s="145"/>
      <c r="D78" s="114"/>
      <c r="E78" s="114"/>
      <c r="F78" s="114"/>
      <c r="G78" s="114"/>
      <c r="H78" s="145"/>
      <c r="I78" s="114"/>
      <c r="J78" s="114"/>
      <c r="K78" s="114"/>
      <c r="L78" s="177"/>
      <c r="M78" s="175"/>
      <c r="N78" s="60"/>
      <c r="O78" s="60"/>
      <c r="P78" s="60"/>
      <c r="Q78" s="60"/>
      <c r="R78" s="60"/>
      <c r="S78" s="60"/>
      <c r="T78" s="60"/>
      <c r="U78" s="60"/>
      <c r="V78" s="177"/>
      <c r="W78" s="177"/>
      <c r="X78" s="177"/>
      <c r="Y78" s="177"/>
      <c r="Z78" s="177"/>
      <c r="AA78" s="177"/>
      <c r="AB78" s="177"/>
      <c r="AC78" s="177"/>
      <c r="AD78" s="177"/>
      <c r="AE78" s="177"/>
      <c r="AF78" s="177"/>
      <c r="AG78" s="177"/>
      <c r="AH78" s="177"/>
      <c r="AI78" s="175"/>
      <c r="AJ78" s="114"/>
      <c r="AK78" s="114"/>
      <c r="AL78" s="114"/>
      <c r="AM78" s="417"/>
      <c r="AN78" s="99">
        <f t="shared" si="21"/>
        <v>0</v>
      </c>
      <c r="AO78" s="117"/>
    </row>
    <row r="79" spans="1:41" ht="14.45" customHeight="1" x14ac:dyDescent="0.2">
      <c r="A79" s="475" t="s">
        <v>1125</v>
      </c>
      <c r="B79" s="546" t="s">
        <v>821</v>
      </c>
      <c r="C79" s="145"/>
      <c r="D79" s="114"/>
      <c r="E79" s="109"/>
      <c r="F79" s="114"/>
      <c r="G79" s="114"/>
      <c r="H79" s="145"/>
      <c r="I79" s="114"/>
      <c r="J79" s="114"/>
      <c r="K79" s="114"/>
      <c r="L79" s="177"/>
      <c r="M79" s="175"/>
      <c r="N79" s="60"/>
      <c r="O79" s="60"/>
      <c r="P79" s="60"/>
      <c r="Q79" s="60"/>
      <c r="R79" s="60"/>
      <c r="S79" s="60"/>
      <c r="T79" s="60"/>
      <c r="U79" s="60"/>
      <c r="V79" s="177"/>
      <c r="W79" s="177"/>
      <c r="X79" s="177"/>
      <c r="Y79" s="177"/>
      <c r="Z79" s="177"/>
      <c r="AA79" s="177"/>
      <c r="AB79" s="177"/>
      <c r="AC79" s="177"/>
      <c r="AD79" s="177"/>
      <c r="AE79" s="177"/>
      <c r="AF79" s="177"/>
      <c r="AG79" s="177"/>
      <c r="AH79" s="177"/>
      <c r="AI79" s="175"/>
      <c r="AJ79" s="114"/>
      <c r="AK79" s="114"/>
      <c r="AL79" s="114"/>
      <c r="AM79" s="417"/>
      <c r="AN79" s="99">
        <f t="shared" si="21"/>
        <v>0</v>
      </c>
      <c r="AO79" s="117"/>
    </row>
    <row r="80" spans="1:41" ht="14.45" customHeight="1" x14ac:dyDescent="0.2">
      <c r="A80" s="475" t="s">
        <v>1126</v>
      </c>
      <c r="B80" s="476" t="s">
        <v>808</v>
      </c>
      <c r="C80" s="114"/>
      <c r="D80" s="114"/>
      <c r="E80" s="109"/>
      <c r="F80" s="114"/>
      <c r="G80" s="114"/>
      <c r="H80" s="145"/>
      <c r="I80" s="114"/>
      <c r="J80" s="114"/>
      <c r="K80" s="114"/>
      <c r="L80" s="177"/>
      <c r="M80" s="175"/>
      <c r="N80" s="60"/>
      <c r="O80" s="60"/>
      <c r="P80" s="60"/>
      <c r="Q80" s="60"/>
      <c r="R80" s="60"/>
      <c r="S80" s="60"/>
      <c r="T80" s="60"/>
      <c r="U80" s="60"/>
      <c r="V80" s="177"/>
      <c r="W80" s="177"/>
      <c r="X80" s="177"/>
      <c r="Y80" s="177"/>
      <c r="Z80" s="177"/>
      <c r="AA80" s="177"/>
      <c r="AB80" s="177"/>
      <c r="AC80" s="177"/>
      <c r="AD80" s="177"/>
      <c r="AE80" s="177"/>
      <c r="AF80" s="177"/>
      <c r="AG80" s="177"/>
      <c r="AH80" s="177"/>
      <c r="AI80" s="175"/>
      <c r="AJ80" s="114"/>
      <c r="AK80" s="114"/>
      <c r="AL80" s="114"/>
      <c r="AM80" s="114"/>
      <c r="AN80" s="99">
        <f t="shared" si="21"/>
        <v>0</v>
      </c>
      <c r="AO80" s="117"/>
    </row>
    <row r="81" spans="1:41" ht="14.45" customHeight="1" x14ac:dyDescent="0.2">
      <c r="A81" s="475" t="s">
        <v>1127</v>
      </c>
      <c r="B81" s="476" t="s">
        <v>844</v>
      </c>
      <c r="C81" s="114"/>
      <c r="D81" s="109"/>
      <c r="E81" s="109"/>
      <c r="F81" s="109"/>
      <c r="G81" s="109"/>
      <c r="H81" s="62"/>
      <c r="I81" s="114"/>
      <c r="J81" s="114"/>
      <c r="K81" s="109"/>
      <c r="L81" s="177"/>
      <c r="M81" s="175"/>
      <c r="N81" s="60"/>
      <c r="O81" s="60"/>
      <c r="P81" s="60"/>
      <c r="Q81" s="60"/>
      <c r="R81" s="60"/>
      <c r="S81" s="60"/>
      <c r="T81" s="60"/>
      <c r="U81" s="60"/>
      <c r="V81" s="177"/>
      <c r="W81" s="177"/>
      <c r="X81" s="177"/>
      <c r="Y81" s="177"/>
      <c r="Z81" s="177"/>
      <c r="AA81" s="177"/>
      <c r="AB81" s="177"/>
      <c r="AC81" s="177"/>
      <c r="AD81" s="177"/>
      <c r="AE81" s="177"/>
      <c r="AF81" s="177"/>
      <c r="AG81" s="177"/>
      <c r="AH81" s="177"/>
      <c r="AI81" s="175"/>
      <c r="AJ81" s="114"/>
      <c r="AK81" s="114"/>
      <c r="AL81" s="114"/>
      <c r="AM81" s="114"/>
      <c r="AN81" s="99">
        <f t="shared" si="21"/>
        <v>0</v>
      </c>
      <c r="AO81" s="117"/>
    </row>
    <row r="82" spans="1:41" ht="14.45" customHeight="1" x14ac:dyDescent="0.2">
      <c r="A82" s="475" t="s">
        <v>981</v>
      </c>
      <c r="B82" s="476" t="s">
        <v>983</v>
      </c>
      <c r="C82" s="114"/>
      <c r="D82" s="109"/>
      <c r="E82" s="177"/>
      <c r="F82" s="109"/>
      <c r="G82" s="109"/>
      <c r="H82" s="177"/>
      <c r="I82" s="114"/>
      <c r="J82" s="114"/>
      <c r="K82" s="177"/>
      <c r="L82" s="177"/>
      <c r="M82" s="175"/>
      <c r="N82" s="60"/>
      <c r="O82" s="60"/>
      <c r="P82" s="60"/>
      <c r="Q82" s="60"/>
      <c r="R82" s="60"/>
      <c r="S82" s="60"/>
      <c r="T82" s="60"/>
      <c r="U82" s="60"/>
      <c r="V82" s="174"/>
      <c r="W82" s="177"/>
      <c r="X82" s="177"/>
      <c r="Y82" s="177"/>
      <c r="Z82" s="177"/>
      <c r="AA82" s="177"/>
      <c r="AB82" s="177"/>
      <c r="AC82" s="177"/>
      <c r="AD82" s="177"/>
      <c r="AE82" s="177"/>
      <c r="AF82" s="177"/>
      <c r="AG82" s="177"/>
      <c r="AH82" s="177"/>
      <c r="AI82" s="175"/>
      <c r="AJ82" s="114"/>
      <c r="AK82" s="114"/>
      <c r="AL82" s="114"/>
      <c r="AM82" s="114"/>
      <c r="AN82" s="101">
        <f t="shared" si="21"/>
        <v>0</v>
      </c>
      <c r="AO82" s="117"/>
    </row>
    <row r="83" spans="1:41" ht="14.45" customHeight="1" x14ac:dyDescent="0.2">
      <c r="A83" s="475" t="s">
        <v>982</v>
      </c>
      <c r="B83" s="476" t="s">
        <v>984</v>
      </c>
      <c r="C83" s="114"/>
      <c r="D83" s="109"/>
      <c r="E83" s="177"/>
      <c r="F83" s="109"/>
      <c r="G83" s="109"/>
      <c r="H83" s="177"/>
      <c r="I83" s="114"/>
      <c r="J83" s="114"/>
      <c r="K83" s="177"/>
      <c r="L83" s="177"/>
      <c r="M83" s="175"/>
      <c r="N83" s="60"/>
      <c r="O83" s="60"/>
      <c r="P83" s="60"/>
      <c r="Q83" s="60"/>
      <c r="R83" s="60"/>
      <c r="S83" s="60"/>
      <c r="T83" s="60"/>
      <c r="U83" s="60"/>
      <c r="V83" s="186"/>
      <c r="W83" s="177"/>
      <c r="X83" s="177"/>
      <c r="Y83" s="177"/>
      <c r="Z83" s="177"/>
      <c r="AA83" s="177"/>
      <c r="AB83" s="177"/>
      <c r="AC83" s="177"/>
      <c r="AD83" s="177"/>
      <c r="AE83" s="177"/>
      <c r="AF83" s="177"/>
      <c r="AG83" s="177"/>
      <c r="AH83" s="177"/>
      <c r="AI83" s="175"/>
      <c r="AJ83" s="114"/>
      <c r="AK83" s="114"/>
      <c r="AL83" s="114"/>
      <c r="AM83" s="114"/>
      <c r="AN83" s="101">
        <f t="shared" si="21"/>
        <v>0</v>
      </c>
      <c r="AO83" s="117"/>
    </row>
    <row r="84" spans="1:41" ht="14.45" customHeight="1" x14ac:dyDescent="0.2">
      <c r="A84" s="727" t="s">
        <v>418</v>
      </c>
      <c r="B84" s="728"/>
      <c r="C84" s="60">
        <f>SUM(C58:C83)</f>
        <v>0</v>
      </c>
      <c r="D84" s="60">
        <f t="shared" ref="D84:AM84" si="23">SUM(D58:D83)</f>
        <v>0</v>
      </c>
      <c r="E84" s="60">
        <f t="shared" si="23"/>
        <v>0</v>
      </c>
      <c r="F84" s="60">
        <f t="shared" si="23"/>
        <v>0</v>
      </c>
      <c r="G84" s="60">
        <f t="shared" si="23"/>
        <v>0</v>
      </c>
      <c r="H84" s="60">
        <f t="shared" si="23"/>
        <v>0</v>
      </c>
      <c r="I84" s="60">
        <f t="shared" si="23"/>
        <v>0</v>
      </c>
      <c r="J84" s="60">
        <f t="shared" si="23"/>
        <v>0</v>
      </c>
      <c r="K84" s="60">
        <f t="shared" si="23"/>
        <v>0</v>
      </c>
      <c r="L84" s="60">
        <f t="shared" si="23"/>
        <v>0</v>
      </c>
      <c r="M84" s="60">
        <f t="shared" si="23"/>
        <v>0</v>
      </c>
      <c r="N84" s="60">
        <f t="shared" si="23"/>
        <v>0</v>
      </c>
      <c r="O84" s="60">
        <f t="shared" si="23"/>
        <v>0</v>
      </c>
      <c r="P84" s="60">
        <f t="shared" si="23"/>
        <v>0</v>
      </c>
      <c r="Q84" s="60">
        <f t="shared" si="23"/>
        <v>0</v>
      </c>
      <c r="R84" s="60">
        <f t="shared" si="23"/>
        <v>0</v>
      </c>
      <c r="S84" s="60">
        <f t="shared" si="23"/>
        <v>0</v>
      </c>
      <c r="T84" s="60">
        <f t="shared" si="23"/>
        <v>0</v>
      </c>
      <c r="U84" s="60">
        <f t="shared" si="23"/>
        <v>0</v>
      </c>
      <c r="V84" s="60">
        <f t="shared" si="23"/>
        <v>0</v>
      </c>
      <c r="W84" s="60">
        <f t="shared" si="23"/>
        <v>0</v>
      </c>
      <c r="X84" s="60">
        <f t="shared" si="23"/>
        <v>0</v>
      </c>
      <c r="Y84" s="60">
        <f t="shared" si="23"/>
        <v>0</v>
      </c>
      <c r="Z84" s="60">
        <f t="shared" si="23"/>
        <v>0</v>
      </c>
      <c r="AA84" s="60">
        <f t="shared" si="23"/>
        <v>0</v>
      </c>
      <c r="AB84" s="60">
        <f t="shared" si="23"/>
        <v>0</v>
      </c>
      <c r="AC84" s="60">
        <f t="shared" si="23"/>
        <v>0</v>
      </c>
      <c r="AD84" s="60">
        <f t="shared" si="23"/>
        <v>0</v>
      </c>
      <c r="AE84" s="60">
        <f t="shared" si="23"/>
        <v>0</v>
      </c>
      <c r="AF84" s="60">
        <f t="shared" si="23"/>
        <v>0</v>
      </c>
      <c r="AG84" s="174">
        <f t="shared" si="23"/>
        <v>0</v>
      </c>
      <c r="AH84" s="177">
        <f t="shared" si="23"/>
        <v>0</v>
      </c>
      <c r="AI84" s="175">
        <f t="shared" si="23"/>
        <v>0</v>
      </c>
      <c r="AJ84" s="60">
        <f t="shared" si="23"/>
        <v>0</v>
      </c>
      <c r="AK84" s="60">
        <f t="shared" si="23"/>
        <v>0</v>
      </c>
      <c r="AL84" s="60">
        <f t="shared" si="23"/>
        <v>0</v>
      </c>
      <c r="AM84" s="60">
        <f t="shared" si="23"/>
        <v>0</v>
      </c>
      <c r="AN84" s="101">
        <f>SUM(C84:AM84)</f>
        <v>0</v>
      </c>
      <c r="AO84" s="57"/>
    </row>
    <row r="85" spans="1:41" ht="8.25" customHeight="1" x14ac:dyDescent="0.2">
      <c r="A85" s="477"/>
      <c r="B85" s="478"/>
      <c r="C85" s="111"/>
      <c r="D85" s="111"/>
      <c r="E85" s="111"/>
      <c r="F85" s="111"/>
      <c r="G85" s="111"/>
      <c r="H85" s="111"/>
      <c r="I85" s="111"/>
      <c r="J85" s="111"/>
      <c r="K85" s="111"/>
      <c r="L85" s="111"/>
      <c r="M85" s="111"/>
      <c r="N85" s="111"/>
      <c r="O85" s="111"/>
      <c r="P85" s="111"/>
      <c r="Q85" s="111"/>
      <c r="R85" s="111"/>
      <c r="S85" s="111"/>
      <c r="T85" s="111"/>
      <c r="U85" s="65"/>
      <c r="V85" s="65"/>
      <c r="W85" s="65"/>
      <c r="X85" s="111"/>
      <c r="Y85" s="111"/>
      <c r="Z85" s="65"/>
      <c r="AA85" s="65"/>
      <c r="AB85" s="65"/>
      <c r="AC85" s="65"/>
      <c r="AD85" s="65"/>
      <c r="AE85" s="65"/>
      <c r="AF85" s="65"/>
      <c r="AG85" s="65"/>
      <c r="AH85" s="65"/>
      <c r="AI85" s="65"/>
      <c r="AJ85" s="111"/>
      <c r="AK85" s="111"/>
      <c r="AL85" s="111"/>
      <c r="AM85" s="111"/>
      <c r="AN85" s="113"/>
      <c r="AO85" s="117"/>
    </row>
    <row r="86" spans="1:41" ht="15" x14ac:dyDescent="0.2">
      <c r="A86" s="472" t="s">
        <v>419</v>
      </c>
      <c r="B86" s="473" t="s">
        <v>52</v>
      </c>
      <c r="C86" s="65"/>
      <c r="D86" s="65"/>
      <c r="E86" s="65"/>
      <c r="F86" s="65"/>
      <c r="G86" s="65"/>
      <c r="H86" s="61"/>
      <c r="I86" s="65"/>
      <c r="J86" s="65"/>
      <c r="K86" s="61"/>
      <c r="L86" s="65"/>
      <c r="M86" s="65"/>
      <c r="N86" s="65"/>
      <c r="O86" s="65"/>
      <c r="P86" s="65"/>
      <c r="Q86" s="65"/>
      <c r="R86" s="65"/>
      <c r="S86" s="65"/>
      <c r="T86" s="65"/>
      <c r="U86" s="61"/>
      <c r="V86" s="61"/>
      <c r="W86" s="61"/>
      <c r="X86" s="65"/>
      <c r="Y86" s="65"/>
      <c r="Z86" s="65"/>
      <c r="AA86" s="65"/>
      <c r="AB86" s="61"/>
      <c r="AC86" s="61"/>
      <c r="AD86" s="61"/>
      <c r="AE86" s="61"/>
      <c r="AF86" s="61"/>
      <c r="AG86" s="61"/>
      <c r="AH86" s="61"/>
      <c r="AI86" s="61"/>
      <c r="AJ86" s="65"/>
      <c r="AK86" s="65"/>
      <c r="AL86" s="65"/>
      <c r="AM86" s="65"/>
      <c r="AN86" s="98"/>
      <c r="AO86" s="117"/>
    </row>
    <row r="87" spans="1:41" ht="14.45" customHeight="1" x14ac:dyDescent="0.2">
      <c r="A87" s="475" t="s">
        <v>324</v>
      </c>
      <c r="B87" s="476" t="s">
        <v>420</v>
      </c>
      <c r="C87" s="60"/>
      <c r="D87" s="108"/>
      <c r="E87" s="60"/>
      <c r="F87" s="60"/>
      <c r="G87" s="60"/>
      <c r="H87" s="176"/>
      <c r="I87" s="60"/>
      <c r="J87" s="60"/>
      <c r="K87" s="176"/>
      <c r="L87" s="60"/>
      <c r="M87" s="60"/>
      <c r="N87" s="60"/>
      <c r="O87" s="60"/>
      <c r="P87" s="60"/>
      <c r="Q87" s="60"/>
      <c r="R87" s="60"/>
      <c r="S87" s="60"/>
      <c r="T87" s="60"/>
      <c r="U87" s="60"/>
      <c r="V87" s="60"/>
      <c r="W87" s="60"/>
      <c r="X87" s="60"/>
      <c r="Y87" s="60"/>
      <c r="Z87" s="60"/>
      <c r="AA87" s="60"/>
      <c r="AB87" s="60"/>
      <c r="AC87" s="60"/>
      <c r="AD87" s="60"/>
      <c r="AE87" s="60"/>
      <c r="AF87" s="60"/>
      <c r="AG87" s="174"/>
      <c r="AH87" s="177"/>
      <c r="AI87" s="175"/>
      <c r="AJ87" s="60"/>
      <c r="AK87" s="60"/>
      <c r="AL87" s="60"/>
      <c r="AM87" s="60"/>
      <c r="AN87" s="99">
        <f t="shared" ref="AN87:AN92" si="24">SUM(C87:AM87)</f>
        <v>0</v>
      </c>
      <c r="AO87" s="117"/>
    </row>
    <row r="88" spans="1:41" ht="14.45" customHeight="1" x14ac:dyDescent="0.2">
      <c r="A88" s="475" t="s">
        <v>325</v>
      </c>
      <c r="B88" s="476" t="s">
        <v>196</v>
      </c>
      <c r="C88" s="60"/>
      <c r="D88" s="108"/>
      <c r="E88" s="60"/>
      <c r="F88" s="60"/>
      <c r="G88" s="60"/>
      <c r="H88" s="176"/>
      <c r="I88" s="60"/>
      <c r="J88" s="60"/>
      <c r="K88" s="176"/>
      <c r="L88" s="60"/>
      <c r="M88" s="60"/>
      <c r="N88" s="60"/>
      <c r="O88" s="60"/>
      <c r="P88" s="60"/>
      <c r="Q88" s="60"/>
      <c r="R88" s="60"/>
      <c r="S88" s="60"/>
      <c r="T88" s="60"/>
      <c r="U88" s="60"/>
      <c r="V88" s="60"/>
      <c r="W88" s="60"/>
      <c r="X88" s="60"/>
      <c r="Y88" s="60"/>
      <c r="Z88" s="60"/>
      <c r="AA88" s="60"/>
      <c r="AB88" s="60"/>
      <c r="AC88" s="60"/>
      <c r="AD88" s="60"/>
      <c r="AE88" s="60"/>
      <c r="AF88" s="60"/>
      <c r="AG88" s="174"/>
      <c r="AH88" s="177"/>
      <c r="AI88" s="175"/>
      <c r="AJ88" s="60"/>
      <c r="AK88" s="60"/>
      <c r="AL88" s="60"/>
      <c r="AM88" s="60"/>
      <c r="AN88" s="99">
        <f t="shared" si="24"/>
        <v>0</v>
      </c>
      <c r="AO88" s="117"/>
    </row>
    <row r="89" spans="1:41" ht="14.45" customHeight="1" x14ac:dyDescent="0.2">
      <c r="A89" s="475" t="s">
        <v>326</v>
      </c>
      <c r="B89" s="476" t="s">
        <v>421</v>
      </c>
      <c r="C89" s="60"/>
      <c r="D89" s="108"/>
      <c r="E89" s="60"/>
      <c r="F89" s="60"/>
      <c r="G89" s="60"/>
      <c r="H89" s="176"/>
      <c r="I89" s="60"/>
      <c r="J89" s="60"/>
      <c r="K89" s="176"/>
      <c r="L89" s="60"/>
      <c r="M89" s="60"/>
      <c r="N89" s="60"/>
      <c r="O89" s="60"/>
      <c r="P89" s="60"/>
      <c r="Q89" s="60"/>
      <c r="R89" s="60"/>
      <c r="S89" s="60"/>
      <c r="T89" s="60"/>
      <c r="U89" s="60"/>
      <c r="V89" s="60"/>
      <c r="W89" s="60"/>
      <c r="X89" s="60"/>
      <c r="Y89" s="60"/>
      <c r="Z89" s="60"/>
      <c r="AA89" s="60"/>
      <c r="AB89" s="60"/>
      <c r="AC89" s="60"/>
      <c r="AD89" s="60"/>
      <c r="AE89" s="60"/>
      <c r="AF89" s="60"/>
      <c r="AG89" s="174"/>
      <c r="AH89" s="177"/>
      <c r="AI89" s="175"/>
      <c r="AJ89" s="60"/>
      <c r="AK89" s="60"/>
      <c r="AL89" s="60"/>
      <c r="AM89" s="60"/>
      <c r="AN89" s="100">
        <f t="shared" si="24"/>
        <v>0</v>
      </c>
      <c r="AO89" s="117"/>
    </row>
    <row r="90" spans="1:41" ht="14.45" customHeight="1" x14ac:dyDescent="0.2">
      <c r="A90" s="475" t="s">
        <v>327</v>
      </c>
      <c r="B90" s="476" t="s">
        <v>53</v>
      </c>
      <c r="C90" s="60"/>
      <c r="D90" s="108"/>
      <c r="E90" s="60"/>
      <c r="F90" s="60"/>
      <c r="G90" s="60"/>
      <c r="H90" s="176"/>
      <c r="I90" s="60"/>
      <c r="J90" s="60"/>
      <c r="K90" s="176"/>
      <c r="L90" s="60"/>
      <c r="M90" s="60"/>
      <c r="N90" s="60"/>
      <c r="O90" s="60"/>
      <c r="P90" s="60"/>
      <c r="Q90" s="60"/>
      <c r="R90" s="60"/>
      <c r="S90" s="60"/>
      <c r="T90" s="60"/>
      <c r="U90" s="60"/>
      <c r="V90" s="60"/>
      <c r="W90" s="60"/>
      <c r="X90" s="60"/>
      <c r="Y90" s="60"/>
      <c r="Z90" s="60"/>
      <c r="AA90" s="60"/>
      <c r="AB90" s="60"/>
      <c r="AC90" s="60"/>
      <c r="AD90" s="60"/>
      <c r="AE90" s="60"/>
      <c r="AF90" s="60"/>
      <c r="AG90" s="174"/>
      <c r="AH90" s="177"/>
      <c r="AI90" s="175"/>
      <c r="AJ90" s="60"/>
      <c r="AK90" s="60"/>
      <c r="AL90" s="60"/>
      <c r="AM90" s="60"/>
      <c r="AN90" s="100">
        <f t="shared" si="24"/>
        <v>0</v>
      </c>
      <c r="AO90" s="117"/>
    </row>
    <row r="91" spans="1:41" ht="14.45" customHeight="1" x14ac:dyDescent="0.2">
      <c r="A91" s="475" t="s">
        <v>328</v>
      </c>
      <c r="B91" s="476" t="s">
        <v>422</v>
      </c>
      <c r="C91" s="60"/>
      <c r="D91" s="108"/>
      <c r="E91" s="60"/>
      <c r="F91" s="60"/>
      <c r="G91" s="60"/>
      <c r="H91" s="176"/>
      <c r="I91" s="60"/>
      <c r="J91" s="60"/>
      <c r="K91" s="176"/>
      <c r="L91" s="60"/>
      <c r="M91" s="60"/>
      <c r="N91" s="60"/>
      <c r="O91" s="60"/>
      <c r="P91" s="60"/>
      <c r="Q91" s="60"/>
      <c r="R91" s="60"/>
      <c r="S91" s="60"/>
      <c r="T91" s="60"/>
      <c r="U91" s="60"/>
      <c r="V91" s="60"/>
      <c r="W91" s="60"/>
      <c r="X91" s="60"/>
      <c r="Y91" s="60"/>
      <c r="Z91" s="60"/>
      <c r="AA91" s="60"/>
      <c r="AB91" s="60"/>
      <c r="AC91" s="60"/>
      <c r="AD91" s="60"/>
      <c r="AE91" s="60"/>
      <c r="AF91" s="60"/>
      <c r="AG91" s="174"/>
      <c r="AH91" s="177"/>
      <c r="AI91" s="175"/>
      <c r="AJ91" s="60"/>
      <c r="AK91" s="60"/>
      <c r="AL91" s="60"/>
      <c r="AM91" s="60"/>
      <c r="AN91" s="190">
        <f t="shared" si="24"/>
        <v>0</v>
      </c>
      <c r="AO91" s="117"/>
    </row>
    <row r="92" spans="1:41" ht="14.45" customHeight="1" x14ac:dyDescent="0.2">
      <c r="A92" s="727" t="s">
        <v>423</v>
      </c>
      <c r="B92" s="728"/>
      <c r="C92" s="53">
        <f>SUM(C87:C91)</f>
        <v>0</v>
      </c>
      <c r="D92" s="54">
        <f t="shared" ref="D92:AM92" si="25">SUM(D87:D91)</f>
        <v>0</v>
      </c>
      <c r="E92" s="49">
        <f t="shared" si="25"/>
        <v>0</v>
      </c>
      <c r="F92" s="53">
        <f t="shared" si="25"/>
        <v>0</v>
      </c>
      <c r="G92" s="53">
        <f t="shared" si="25"/>
        <v>0</v>
      </c>
      <c r="H92" s="176">
        <f t="shared" si="25"/>
        <v>0</v>
      </c>
      <c r="I92" s="53">
        <f t="shared" si="25"/>
        <v>0</v>
      </c>
      <c r="J92" s="53">
        <f t="shared" si="25"/>
        <v>0</v>
      </c>
      <c r="K92" s="176">
        <f t="shared" si="25"/>
        <v>0</v>
      </c>
      <c r="L92" s="53">
        <f t="shared" si="25"/>
        <v>0</v>
      </c>
      <c r="M92" s="53">
        <f t="shared" si="25"/>
        <v>0</v>
      </c>
      <c r="N92" s="53">
        <f t="shared" si="25"/>
        <v>0</v>
      </c>
      <c r="O92" s="53">
        <f t="shared" si="25"/>
        <v>0</v>
      </c>
      <c r="P92" s="53">
        <f t="shared" si="25"/>
        <v>0</v>
      </c>
      <c r="Q92" s="53">
        <f t="shared" si="25"/>
        <v>0</v>
      </c>
      <c r="R92" s="53">
        <f t="shared" si="25"/>
        <v>0</v>
      </c>
      <c r="S92" s="53">
        <f t="shared" si="25"/>
        <v>0</v>
      </c>
      <c r="T92" s="53">
        <f t="shared" si="25"/>
        <v>0</v>
      </c>
      <c r="U92" s="49">
        <f t="shared" si="25"/>
        <v>0</v>
      </c>
      <c r="V92" s="49">
        <f t="shared" ref="V92" si="26">SUM(V87:V91)</f>
        <v>0</v>
      </c>
      <c r="W92" s="49">
        <f t="shared" si="25"/>
        <v>0</v>
      </c>
      <c r="X92" s="53">
        <f t="shared" si="25"/>
        <v>0</v>
      </c>
      <c r="Y92" s="53">
        <f t="shared" si="25"/>
        <v>0</v>
      </c>
      <c r="Z92" s="53">
        <f t="shared" si="25"/>
        <v>0</v>
      </c>
      <c r="AA92" s="53">
        <f t="shared" si="25"/>
        <v>0</v>
      </c>
      <c r="AB92" s="49">
        <f t="shared" si="25"/>
        <v>0</v>
      </c>
      <c r="AC92" s="49">
        <f t="shared" si="25"/>
        <v>0</v>
      </c>
      <c r="AD92" s="49">
        <f t="shared" si="25"/>
        <v>0</v>
      </c>
      <c r="AE92" s="49">
        <f t="shared" si="25"/>
        <v>0</v>
      </c>
      <c r="AF92" s="49">
        <f t="shared" ref="AF92" si="27">SUM(AF87:AF91)</f>
        <v>0</v>
      </c>
      <c r="AG92" s="174">
        <f t="shared" si="25"/>
        <v>0</v>
      </c>
      <c r="AH92" s="177">
        <f t="shared" si="25"/>
        <v>0</v>
      </c>
      <c r="AI92" s="175">
        <f t="shared" si="25"/>
        <v>0</v>
      </c>
      <c r="AJ92" s="53">
        <f t="shared" si="25"/>
        <v>0</v>
      </c>
      <c r="AK92" s="53">
        <f t="shared" si="25"/>
        <v>0</v>
      </c>
      <c r="AL92" s="53">
        <f t="shared" si="25"/>
        <v>0</v>
      </c>
      <c r="AM92" s="53">
        <f t="shared" si="25"/>
        <v>0</v>
      </c>
      <c r="AN92" s="101">
        <f t="shared" si="24"/>
        <v>0</v>
      </c>
      <c r="AO92" s="57"/>
    </row>
    <row r="93" spans="1:41" ht="8.25" customHeight="1" x14ac:dyDescent="0.2">
      <c r="A93" s="477"/>
      <c r="B93" s="478"/>
      <c r="C93" s="111"/>
      <c r="D93" s="111"/>
      <c r="E93" s="111"/>
      <c r="F93" s="111"/>
      <c r="G93" s="111"/>
      <c r="H93" s="65"/>
      <c r="I93" s="111"/>
      <c r="J93" s="111"/>
      <c r="K93" s="65"/>
      <c r="L93" s="111"/>
      <c r="M93" s="111"/>
      <c r="N93" s="111"/>
      <c r="O93" s="111"/>
      <c r="P93" s="111"/>
      <c r="Q93" s="111"/>
      <c r="R93" s="111"/>
      <c r="S93" s="111"/>
      <c r="T93" s="111"/>
      <c r="U93" s="65"/>
      <c r="V93" s="65"/>
      <c r="W93" s="65"/>
      <c r="X93" s="111"/>
      <c r="Y93" s="111"/>
      <c r="Z93" s="111"/>
      <c r="AA93" s="111"/>
      <c r="AB93" s="65"/>
      <c r="AC93" s="65"/>
      <c r="AD93" s="65"/>
      <c r="AE93" s="65"/>
      <c r="AF93" s="65"/>
      <c r="AG93" s="65"/>
      <c r="AH93" s="65"/>
      <c r="AI93" s="65"/>
      <c r="AJ93" s="111"/>
      <c r="AK93" s="111"/>
      <c r="AL93" s="111"/>
      <c r="AM93" s="111"/>
      <c r="AN93" s="113"/>
      <c r="AO93" s="117"/>
    </row>
    <row r="94" spans="1:41" ht="14.45" customHeight="1" x14ac:dyDescent="0.2">
      <c r="A94" s="472" t="s">
        <v>424</v>
      </c>
      <c r="B94" s="473" t="s">
        <v>794</v>
      </c>
      <c r="C94" s="65"/>
      <c r="D94" s="65"/>
      <c r="E94" s="65"/>
      <c r="F94" s="65"/>
      <c r="G94" s="65"/>
      <c r="H94" s="61"/>
      <c r="I94" s="65"/>
      <c r="J94" s="65"/>
      <c r="K94" s="61"/>
      <c r="L94" s="65"/>
      <c r="M94" s="65"/>
      <c r="N94" s="65"/>
      <c r="O94" s="65"/>
      <c r="P94" s="65"/>
      <c r="Q94" s="65"/>
      <c r="R94" s="65"/>
      <c r="S94" s="65"/>
      <c r="T94" s="65"/>
      <c r="U94" s="61"/>
      <c r="V94" s="61"/>
      <c r="W94" s="61"/>
      <c r="X94" s="65"/>
      <c r="Y94" s="65"/>
      <c r="Z94" s="65"/>
      <c r="AA94" s="65"/>
      <c r="AB94" s="61"/>
      <c r="AC94" s="61"/>
      <c r="AD94" s="61"/>
      <c r="AE94" s="61"/>
      <c r="AF94" s="61"/>
      <c r="AG94" s="61"/>
      <c r="AH94" s="61"/>
      <c r="AI94" s="61"/>
      <c r="AJ94" s="65"/>
      <c r="AK94" s="65"/>
      <c r="AL94" s="65"/>
      <c r="AM94" s="65"/>
      <c r="AN94" s="98"/>
      <c r="AO94" s="117"/>
    </row>
    <row r="95" spans="1:41" ht="14.45" customHeight="1" x14ac:dyDescent="0.2">
      <c r="A95" s="475" t="s">
        <v>425</v>
      </c>
      <c r="B95" s="476" t="s">
        <v>790</v>
      </c>
      <c r="C95" s="60"/>
      <c r="D95" s="108"/>
      <c r="E95" s="60"/>
      <c r="F95" s="60"/>
      <c r="G95" s="60"/>
      <c r="H95" s="176"/>
      <c r="I95" s="60"/>
      <c r="J95" s="60"/>
      <c r="K95" s="176"/>
      <c r="L95" s="60"/>
      <c r="M95" s="60"/>
      <c r="N95" s="60"/>
      <c r="O95" s="60"/>
      <c r="P95" s="60"/>
      <c r="Q95" s="60"/>
      <c r="R95" s="60"/>
      <c r="S95" s="60"/>
      <c r="T95" s="60"/>
      <c r="U95" s="60"/>
      <c r="V95" s="60"/>
      <c r="W95" s="60"/>
      <c r="X95" s="60"/>
      <c r="Y95" s="60"/>
      <c r="Z95" s="60"/>
      <c r="AA95" s="60"/>
      <c r="AB95" s="60"/>
      <c r="AC95" s="60"/>
      <c r="AD95" s="60"/>
      <c r="AE95" s="60"/>
      <c r="AF95" s="60"/>
      <c r="AG95" s="174"/>
      <c r="AH95" s="177"/>
      <c r="AI95" s="175"/>
      <c r="AJ95" s="60"/>
      <c r="AK95" s="60"/>
      <c r="AL95" s="60"/>
      <c r="AM95" s="60"/>
      <c r="AN95" s="99">
        <f>SUM(C95:AM95)</f>
        <v>0</v>
      </c>
      <c r="AO95" s="117"/>
    </row>
    <row r="96" spans="1:41" ht="14.45" customHeight="1" x14ac:dyDescent="0.2">
      <c r="A96" s="475" t="s">
        <v>426</v>
      </c>
      <c r="B96" s="476" t="s">
        <v>427</v>
      </c>
      <c r="C96" s="60"/>
      <c r="D96" s="108"/>
      <c r="E96" s="60"/>
      <c r="F96" s="60"/>
      <c r="G96" s="60"/>
      <c r="H96" s="176"/>
      <c r="I96" s="60"/>
      <c r="J96" s="60"/>
      <c r="K96" s="176"/>
      <c r="L96" s="60"/>
      <c r="M96" s="60"/>
      <c r="N96" s="60"/>
      <c r="O96" s="60"/>
      <c r="P96" s="60"/>
      <c r="Q96" s="60"/>
      <c r="R96" s="60"/>
      <c r="S96" s="60"/>
      <c r="T96" s="60"/>
      <c r="U96" s="60"/>
      <c r="V96" s="60"/>
      <c r="W96" s="60"/>
      <c r="X96" s="60"/>
      <c r="Y96" s="60"/>
      <c r="Z96" s="60"/>
      <c r="AA96" s="60"/>
      <c r="AB96" s="60"/>
      <c r="AC96" s="60"/>
      <c r="AD96" s="60"/>
      <c r="AE96" s="60"/>
      <c r="AF96" s="60"/>
      <c r="AG96" s="174"/>
      <c r="AH96" s="177"/>
      <c r="AI96" s="175"/>
      <c r="AJ96" s="60"/>
      <c r="AK96" s="60"/>
      <c r="AL96" s="60"/>
      <c r="AM96" s="60"/>
      <c r="AN96" s="99">
        <f>SUM(C96:AM96)</f>
        <v>0</v>
      </c>
      <c r="AO96" s="117"/>
    </row>
    <row r="97" spans="1:41" ht="14.45" customHeight="1" x14ac:dyDescent="0.2">
      <c r="A97" s="475" t="s">
        <v>428</v>
      </c>
      <c r="B97" s="476" t="s">
        <v>429</v>
      </c>
      <c r="C97" s="60"/>
      <c r="D97" s="108"/>
      <c r="E97" s="60"/>
      <c r="F97" s="60"/>
      <c r="G97" s="60"/>
      <c r="H97" s="176"/>
      <c r="I97" s="60"/>
      <c r="J97" s="60"/>
      <c r="K97" s="176"/>
      <c r="L97" s="60"/>
      <c r="M97" s="60"/>
      <c r="N97" s="60"/>
      <c r="O97" s="60"/>
      <c r="P97" s="60"/>
      <c r="Q97" s="60"/>
      <c r="R97" s="60"/>
      <c r="S97" s="60"/>
      <c r="T97" s="60"/>
      <c r="U97" s="60"/>
      <c r="V97" s="60"/>
      <c r="W97" s="60"/>
      <c r="X97" s="60"/>
      <c r="Y97" s="60"/>
      <c r="Z97" s="60"/>
      <c r="AA97" s="60"/>
      <c r="AB97" s="60"/>
      <c r="AC97" s="60"/>
      <c r="AD97" s="60"/>
      <c r="AE97" s="60"/>
      <c r="AF97" s="60"/>
      <c r="AG97" s="174"/>
      <c r="AH97" s="177"/>
      <c r="AI97" s="175"/>
      <c r="AJ97" s="60"/>
      <c r="AK97" s="60"/>
      <c r="AL97" s="60"/>
      <c r="AM97" s="60"/>
      <c r="AN97" s="99">
        <f>SUM(C97:AM97)</f>
        <v>0</v>
      </c>
      <c r="AO97" s="117"/>
    </row>
    <row r="98" spans="1:41" ht="14.45" customHeight="1" x14ac:dyDescent="0.2">
      <c r="A98" s="723" t="s">
        <v>430</v>
      </c>
      <c r="B98" s="724"/>
      <c r="C98" s="53">
        <f>SUM(C95:C97)</f>
        <v>0</v>
      </c>
      <c r="D98" s="54">
        <f t="shared" ref="D98:AM98" si="28">SUM(D95:D97)</f>
        <v>0</v>
      </c>
      <c r="E98" s="49">
        <f t="shared" si="28"/>
        <v>0</v>
      </c>
      <c r="F98" s="53">
        <f t="shared" si="28"/>
        <v>0</v>
      </c>
      <c r="G98" s="53">
        <f t="shared" si="28"/>
        <v>0</v>
      </c>
      <c r="H98" s="176">
        <f t="shared" si="28"/>
        <v>0</v>
      </c>
      <c r="I98" s="53">
        <f t="shared" si="28"/>
        <v>0</v>
      </c>
      <c r="J98" s="53">
        <f t="shared" si="28"/>
        <v>0</v>
      </c>
      <c r="K98" s="176">
        <f t="shared" si="28"/>
        <v>0</v>
      </c>
      <c r="L98" s="53">
        <f t="shared" si="28"/>
        <v>0</v>
      </c>
      <c r="M98" s="53">
        <f t="shared" si="28"/>
        <v>0</v>
      </c>
      <c r="N98" s="53">
        <f t="shared" si="28"/>
        <v>0</v>
      </c>
      <c r="O98" s="53">
        <f t="shared" si="28"/>
        <v>0</v>
      </c>
      <c r="P98" s="53">
        <f t="shared" si="28"/>
        <v>0</v>
      </c>
      <c r="Q98" s="53">
        <f t="shared" si="28"/>
        <v>0</v>
      </c>
      <c r="R98" s="53">
        <f t="shared" si="28"/>
        <v>0</v>
      </c>
      <c r="S98" s="53">
        <f t="shared" si="28"/>
        <v>0</v>
      </c>
      <c r="T98" s="53">
        <f t="shared" si="28"/>
        <v>0</v>
      </c>
      <c r="U98" s="49">
        <f t="shared" si="28"/>
        <v>0</v>
      </c>
      <c r="V98" s="49">
        <f t="shared" ref="V98" si="29">SUM(V95:V97)</f>
        <v>0</v>
      </c>
      <c r="W98" s="49">
        <f t="shared" si="28"/>
        <v>0</v>
      </c>
      <c r="X98" s="53">
        <f t="shared" si="28"/>
        <v>0</v>
      </c>
      <c r="Y98" s="53">
        <f t="shared" si="28"/>
        <v>0</v>
      </c>
      <c r="Z98" s="53">
        <f t="shared" si="28"/>
        <v>0</v>
      </c>
      <c r="AA98" s="53">
        <f t="shared" si="28"/>
        <v>0</v>
      </c>
      <c r="AB98" s="49">
        <f t="shared" si="28"/>
        <v>0</v>
      </c>
      <c r="AC98" s="49">
        <f t="shared" si="28"/>
        <v>0</v>
      </c>
      <c r="AD98" s="49">
        <f t="shared" si="28"/>
        <v>0</v>
      </c>
      <c r="AE98" s="49">
        <f t="shared" si="28"/>
        <v>0</v>
      </c>
      <c r="AF98" s="49">
        <f t="shared" ref="AF98" si="30">SUM(AF95:AF97)</f>
        <v>0</v>
      </c>
      <c r="AG98" s="174">
        <f t="shared" si="28"/>
        <v>0</v>
      </c>
      <c r="AH98" s="177">
        <f t="shared" si="28"/>
        <v>0</v>
      </c>
      <c r="AI98" s="175">
        <f t="shared" si="28"/>
        <v>0</v>
      </c>
      <c r="AJ98" s="53">
        <f t="shared" si="28"/>
        <v>0</v>
      </c>
      <c r="AK98" s="53">
        <f t="shared" si="28"/>
        <v>0</v>
      </c>
      <c r="AL98" s="53">
        <f t="shared" si="28"/>
        <v>0</v>
      </c>
      <c r="AM98" s="53">
        <f t="shared" si="28"/>
        <v>0</v>
      </c>
      <c r="AN98" s="101">
        <f>SUM(C98:AM98)</f>
        <v>0</v>
      </c>
      <c r="AO98" s="57"/>
    </row>
    <row r="99" spans="1:41" ht="8.25" customHeight="1" thickBot="1" x14ac:dyDescent="0.25">
      <c r="A99" s="477"/>
      <c r="B99" s="478"/>
      <c r="C99" s="111"/>
      <c r="D99" s="111"/>
      <c r="E99" s="111"/>
      <c r="F99" s="111"/>
      <c r="G99" s="111"/>
      <c r="H99" s="65"/>
      <c r="I99" s="111"/>
      <c r="J99" s="111"/>
      <c r="K99" s="65"/>
      <c r="L99" s="111"/>
      <c r="M99" s="111"/>
      <c r="N99" s="111"/>
      <c r="O99" s="111"/>
      <c r="P99" s="111"/>
      <c r="Q99" s="111"/>
      <c r="R99" s="111"/>
      <c r="S99" s="111"/>
      <c r="T99" s="111"/>
      <c r="U99" s="65"/>
      <c r="V99" s="65"/>
      <c r="W99" s="65"/>
      <c r="X99" s="111"/>
      <c r="Y99" s="111"/>
      <c r="Z99" s="111"/>
      <c r="AA99" s="111"/>
      <c r="AB99" s="65"/>
      <c r="AC99" s="65"/>
      <c r="AD99" s="65"/>
      <c r="AE99" s="65"/>
      <c r="AF99" s="65"/>
      <c r="AG99" s="65"/>
      <c r="AH99" s="61"/>
      <c r="AI99" s="65"/>
      <c r="AJ99" s="111"/>
      <c r="AK99" s="111"/>
      <c r="AL99" s="111"/>
      <c r="AM99" s="111"/>
      <c r="AN99" s="113"/>
      <c r="AO99" s="117"/>
    </row>
    <row r="100" spans="1:41" s="55" customFormat="1" ht="16.5" customHeight="1" thickBot="1" x14ac:dyDescent="0.3">
      <c r="A100" s="729" t="s">
        <v>431</v>
      </c>
      <c r="B100" s="730"/>
      <c r="C100" s="102">
        <f t="shared" ref="C100:AM100" si="31">SUM(C19,C24,C32,C39,C45,C55,C84,C92,C98)</f>
        <v>0</v>
      </c>
      <c r="D100" s="102">
        <f t="shared" si="31"/>
        <v>0</v>
      </c>
      <c r="E100" s="102">
        <f t="shared" si="31"/>
        <v>0</v>
      </c>
      <c r="F100" s="102">
        <f t="shared" si="31"/>
        <v>0</v>
      </c>
      <c r="G100" s="102">
        <f t="shared" si="31"/>
        <v>0</v>
      </c>
      <c r="H100" s="102">
        <f t="shared" si="31"/>
        <v>0</v>
      </c>
      <c r="I100" s="102">
        <f t="shared" si="31"/>
        <v>0</v>
      </c>
      <c r="J100" s="102">
        <f t="shared" si="31"/>
        <v>0</v>
      </c>
      <c r="K100" s="102">
        <f t="shared" si="31"/>
        <v>0</v>
      </c>
      <c r="L100" s="102">
        <f t="shared" si="31"/>
        <v>0</v>
      </c>
      <c r="M100" s="102">
        <f t="shared" si="31"/>
        <v>0</v>
      </c>
      <c r="N100" s="102">
        <f t="shared" si="31"/>
        <v>0</v>
      </c>
      <c r="O100" s="102">
        <f t="shared" si="31"/>
        <v>0</v>
      </c>
      <c r="P100" s="102">
        <f t="shared" si="31"/>
        <v>0</v>
      </c>
      <c r="Q100" s="102">
        <f t="shared" si="31"/>
        <v>0</v>
      </c>
      <c r="R100" s="102">
        <f t="shared" si="31"/>
        <v>0</v>
      </c>
      <c r="S100" s="102">
        <f t="shared" si="31"/>
        <v>0</v>
      </c>
      <c r="T100" s="102">
        <f t="shared" si="31"/>
        <v>0</v>
      </c>
      <c r="U100" s="102">
        <f t="shared" si="31"/>
        <v>0</v>
      </c>
      <c r="V100" s="102">
        <f t="shared" si="31"/>
        <v>0</v>
      </c>
      <c r="W100" s="102">
        <f t="shared" si="31"/>
        <v>0</v>
      </c>
      <c r="X100" s="102">
        <f t="shared" si="31"/>
        <v>0</v>
      </c>
      <c r="Y100" s="102">
        <f t="shared" si="31"/>
        <v>0</v>
      </c>
      <c r="Z100" s="102">
        <f t="shared" si="31"/>
        <v>0</v>
      </c>
      <c r="AA100" s="102">
        <f t="shared" si="31"/>
        <v>0</v>
      </c>
      <c r="AB100" s="102">
        <f t="shared" si="31"/>
        <v>0</v>
      </c>
      <c r="AC100" s="102">
        <f t="shared" si="31"/>
        <v>0</v>
      </c>
      <c r="AD100" s="102">
        <f t="shared" si="31"/>
        <v>0</v>
      </c>
      <c r="AE100" s="102">
        <f t="shared" si="31"/>
        <v>0</v>
      </c>
      <c r="AF100" s="102">
        <f t="shared" si="31"/>
        <v>0</v>
      </c>
      <c r="AG100" s="102">
        <f t="shared" si="31"/>
        <v>0</v>
      </c>
      <c r="AH100" s="200">
        <f t="shared" si="31"/>
        <v>0</v>
      </c>
      <c r="AI100" s="102">
        <f t="shared" si="31"/>
        <v>0</v>
      </c>
      <c r="AJ100" s="102">
        <f t="shared" si="31"/>
        <v>0</v>
      </c>
      <c r="AK100" s="102">
        <f t="shared" si="31"/>
        <v>0</v>
      </c>
      <c r="AL100" s="102">
        <f t="shared" si="31"/>
        <v>0</v>
      </c>
      <c r="AM100" s="102">
        <f t="shared" si="31"/>
        <v>0</v>
      </c>
      <c r="AN100" s="104">
        <f>SUM(C100:AM100)</f>
        <v>0</v>
      </c>
      <c r="AO100" s="117"/>
    </row>
    <row r="101" spans="1:41" s="56" customFormat="1" ht="8.25" customHeight="1" x14ac:dyDescent="0.2">
      <c r="A101" s="479"/>
      <c r="B101" s="480"/>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97"/>
      <c r="AO101" s="117"/>
    </row>
    <row r="102" spans="1:41" ht="18" x14ac:dyDescent="0.2">
      <c r="A102" s="719" t="s">
        <v>54</v>
      </c>
      <c r="B102" s="720"/>
      <c r="C102" s="61"/>
      <c r="D102" s="61"/>
      <c r="E102" s="61"/>
      <c r="F102" s="61"/>
      <c r="G102" s="177"/>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97"/>
      <c r="AO102" s="117"/>
    </row>
    <row r="103" spans="1:41" ht="8.25" customHeight="1" x14ac:dyDescent="0.2">
      <c r="A103" s="477"/>
      <c r="B103" s="478"/>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98"/>
      <c r="AO103" s="117"/>
    </row>
    <row r="104" spans="1:41" x14ac:dyDescent="0.2">
      <c r="A104" s="476" t="s">
        <v>55</v>
      </c>
      <c r="B104" s="476"/>
      <c r="C104" s="115"/>
      <c r="D104" s="115"/>
      <c r="E104" s="61"/>
      <c r="F104" s="61"/>
      <c r="G104" s="61"/>
      <c r="H104" s="61"/>
      <c r="I104" s="61"/>
      <c r="J104" s="61"/>
      <c r="K104" s="61"/>
      <c r="L104" s="61"/>
      <c r="M104" s="61"/>
      <c r="N104" s="61"/>
      <c r="O104" s="61"/>
      <c r="P104" s="61"/>
      <c r="Q104" s="61"/>
      <c r="R104" s="115"/>
      <c r="S104" s="61"/>
      <c r="T104" s="61"/>
      <c r="U104" s="61"/>
      <c r="V104" s="61"/>
      <c r="W104" s="61"/>
      <c r="X104" s="115"/>
      <c r="Y104" s="115"/>
      <c r="Z104" s="61"/>
      <c r="AA104" s="61"/>
      <c r="AB104" s="61"/>
      <c r="AC104" s="61"/>
      <c r="AD104" s="61"/>
      <c r="AE104" s="61"/>
      <c r="AF104" s="61"/>
      <c r="AG104" s="61"/>
      <c r="AH104" s="61"/>
      <c r="AI104" s="61"/>
      <c r="AJ104" s="61"/>
      <c r="AK104" s="61"/>
      <c r="AL104" s="61"/>
      <c r="AM104" s="61"/>
      <c r="AN104" s="98"/>
      <c r="AO104" s="117"/>
    </row>
    <row r="105" spans="1:41" ht="14.45" customHeight="1" x14ac:dyDescent="0.2">
      <c r="A105" s="481" t="s">
        <v>56</v>
      </c>
      <c r="B105" s="476" t="s">
        <v>57</v>
      </c>
      <c r="C105" s="192"/>
      <c r="D105" s="177"/>
      <c r="E105" s="177"/>
      <c r="F105" s="186"/>
      <c r="G105" s="186"/>
      <c r="H105" s="177"/>
      <c r="I105" s="193"/>
      <c r="J105" s="60"/>
      <c r="K105" s="174"/>
      <c r="L105" s="177"/>
      <c r="M105" s="177"/>
      <c r="N105" s="177"/>
      <c r="O105" s="177"/>
      <c r="P105" s="177"/>
      <c r="Q105" s="177"/>
      <c r="R105" s="177"/>
      <c r="S105" s="177"/>
      <c r="T105" s="177"/>
      <c r="U105" s="177"/>
      <c r="V105" s="186"/>
      <c r="W105" s="186"/>
      <c r="X105" s="186"/>
      <c r="Y105" s="186"/>
      <c r="Z105" s="186"/>
      <c r="AA105" s="186"/>
      <c r="AB105" s="186"/>
      <c r="AC105" s="186"/>
      <c r="AD105" s="186"/>
      <c r="AE105" s="186"/>
      <c r="AF105" s="186"/>
      <c r="AG105" s="175"/>
      <c r="AH105" s="60"/>
      <c r="AI105" s="174"/>
      <c r="AJ105" s="177"/>
      <c r="AK105" s="177"/>
      <c r="AL105" s="175"/>
      <c r="AM105" s="60"/>
      <c r="AN105" s="99">
        <f t="shared" ref="AN105:AN128" si="32">SUM(C105:AM105)</f>
        <v>0</v>
      </c>
      <c r="AO105" s="117"/>
    </row>
    <row r="106" spans="1:41" ht="14.45" customHeight="1" x14ac:dyDescent="0.2">
      <c r="A106" s="481" t="s">
        <v>58</v>
      </c>
      <c r="B106" s="476" t="s">
        <v>59</v>
      </c>
      <c r="C106" s="60"/>
      <c r="D106" s="174"/>
      <c r="E106" s="175"/>
      <c r="F106" s="60"/>
      <c r="G106" s="60"/>
      <c r="H106" s="176"/>
      <c r="I106" s="60"/>
      <c r="J106" s="60"/>
      <c r="K106" s="174"/>
      <c r="L106" s="177"/>
      <c r="M106" s="177"/>
      <c r="N106" s="177"/>
      <c r="O106" s="177"/>
      <c r="P106" s="177"/>
      <c r="Q106" s="177"/>
      <c r="R106" s="177"/>
      <c r="S106" s="177"/>
      <c r="T106" s="177"/>
      <c r="U106" s="175"/>
      <c r="V106" s="60"/>
      <c r="W106" s="60"/>
      <c r="X106" s="60"/>
      <c r="Y106" s="60"/>
      <c r="Z106" s="60"/>
      <c r="AA106" s="60"/>
      <c r="AB106" s="60"/>
      <c r="AC106" s="60"/>
      <c r="AD106" s="60"/>
      <c r="AE106" s="60"/>
      <c r="AF106" s="60"/>
      <c r="AG106" s="174"/>
      <c r="AH106" s="181"/>
      <c r="AI106" s="177"/>
      <c r="AJ106" s="177"/>
      <c r="AK106" s="177"/>
      <c r="AL106" s="60"/>
      <c r="AM106" s="60"/>
      <c r="AN106" s="99">
        <f t="shared" si="32"/>
        <v>0</v>
      </c>
      <c r="AO106" s="117"/>
    </row>
    <row r="107" spans="1:41" ht="14.45" customHeight="1" x14ac:dyDescent="0.2">
      <c r="A107" s="481" t="s">
        <v>243</v>
      </c>
      <c r="B107" s="476" t="s">
        <v>244</v>
      </c>
      <c r="C107" s="194"/>
      <c r="D107" s="177"/>
      <c r="E107" s="186"/>
      <c r="F107" s="195"/>
      <c r="G107" s="195"/>
      <c r="H107" s="177"/>
      <c r="I107" s="195"/>
      <c r="J107" s="195"/>
      <c r="K107" s="177"/>
      <c r="L107" s="177"/>
      <c r="M107" s="177"/>
      <c r="N107" s="177"/>
      <c r="O107" s="177"/>
      <c r="P107" s="177"/>
      <c r="Q107" s="177"/>
      <c r="R107" s="177"/>
      <c r="S107" s="177"/>
      <c r="T107" s="177"/>
      <c r="U107" s="175"/>
      <c r="V107" s="60"/>
      <c r="W107" s="60"/>
      <c r="X107" s="60"/>
      <c r="Y107" s="60"/>
      <c r="Z107" s="60"/>
      <c r="AA107" s="60"/>
      <c r="AB107" s="60"/>
      <c r="AC107" s="60"/>
      <c r="AD107" s="60"/>
      <c r="AE107" s="60"/>
      <c r="AF107" s="60"/>
      <c r="AG107" s="174"/>
      <c r="AH107" s="177"/>
      <c r="AI107" s="177"/>
      <c r="AJ107" s="177"/>
      <c r="AK107" s="177"/>
      <c r="AL107" s="60"/>
      <c r="AM107" s="60"/>
      <c r="AN107" s="99">
        <f t="shared" si="32"/>
        <v>0</v>
      </c>
      <c r="AO107" s="117"/>
    </row>
    <row r="108" spans="1:41" ht="14.45" customHeight="1" x14ac:dyDescent="0.2">
      <c r="A108" s="481" t="s">
        <v>432</v>
      </c>
      <c r="B108" s="476" t="s">
        <v>60</v>
      </c>
      <c r="C108" s="60"/>
      <c r="D108" s="176"/>
      <c r="E108" s="60"/>
      <c r="F108" s="60"/>
      <c r="G108" s="60"/>
      <c r="H108" s="176"/>
      <c r="I108" s="60"/>
      <c r="J108" s="60"/>
      <c r="K108" s="174"/>
      <c r="L108" s="177"/>
      <c r="M108" s="177"/>
      <c r="N108" s="177"/>
      <c r="O108" s="177"/>
      <c r="P108" s="177"/>
      <c r="Q108" s="177"/>
      <c r="R108" s="177"/>
      <c r="S108" s="177"/>
      <c r="T108" s="177"/>
      <c r="U108" s="175"/>
      <c r="V108" s="60"/>
      <c r="W108" s="60"/>
      <c r="X108" s="60"/>
      <c r="Y108" s="60"/>
      <c r="Z108" s="60"/>
      <c r="AA108" s="60"/>
      <c r="AB108" s="60"/>
      <c r="AC108" s="60"/>
      <c r="AD108" s="60"/>
      <c r="AE108" s="60"/>
      <c r="AF108" s="60"/>
      <c r="AG108" s="174"/>
      <c r="AH108" s="177"/>
      <c r="AI108" s="177"/>
      <c r="AJ108" s="177"/>
      <c r="AK108" s="177"/>
      <c r="AL108" s="60"/>
      <c r="AM108" s="60"/>
      <c r="AN108" s="99">
        <f t="shared" si="32"/>
        <v>0</v>
      </c>
      <c r="AO108" s="117"/>
    </row>
    <row r="109" spans="1:41" ht="14.45" customHeight="1" x14ac:dyDescent="0.2">
      <c r="A109" s="481" t="s">
        <v>61</v>
      </c>
      <c r="B109" s="476" t="s">
        <v>62</v>
      </c>
      <c r="C109" s="60"/>
      <c r="D109" s="176"/>
      <c r="E109" s="60"/>
      <c r="F109" s="60"/>
      <c r="G109" s="60"/>
      <c r="H109" s="176"/>
      <c r="I109" s="60"/>
      <c r="J109" s="60"/>
      <c r="K109" s="174"/>
      <c r="L109" s="177"/>
      <c r="M109" s="177"/>
      <c r="N109" s="177"/>
      <c r="O109" s="177"/>
      <c r="P109" s="177"/>
      <c r="Q109" s="177"/>
      <c r="R109" s="177"/>
      <c r="S109" s="177"/>
      <c r="T109" s="177"/>
      <c r="U109" s="175"/>
      <c r="V109" s="60"/>
      <c r="W109" s="60"/>
      <c r="X109" s="60"/>
      <c r="Y109" s="60"/>
      <c r="Z109" s="60"/>
      <c r="AA109" s="60"/>
      <c r="AB109" s="60"/>
      <c r="AC109" s="60"/>
      <c r="AD109" s="60"/>
      <c r="AE109" s="60"/>
      <c r="AF109" s="60"/>
      <c r="AG109" s="174"/>
      <c r="AH109" s="177"/>
      <c r="AI109" s="177"/>
      <c r="AJ109" s="177"/>
      <c r="AK109" s="177"/>
      <c r="AL109" s="60"/>
      <c r="AM109" s="60"/>
      <c r="AN109" s="99">
        <f t="shared" si="32"/>
        <v>0</v>
      </c>
      <c r="AO109" s="117"/>
    </row>
    <row r="110" spans="1:41" ht="14.45" customHeight="1" x14ac:dyDescent="0.2">
      <c r="A110" s="481" t="s">
        <v>63</v>
      </c>
      <c r="B110" s="476" t="s">
        <v>64</v>
      </c>
      <c r="C110" s="60"/>
      <c r="D110" s="176"/>
      <c r="E110" s="60"/>
      <c r="F110" s="60"/>
      <c r="G110" s="60"/>
      <c r="H110" s="176"/>
      <c r="I110" s="60"/>
      <c r="J110" s="60"/>
      <c r="K110" s="174"/>
      <c r="L110" s="177"/>
      <c r="M110" s="177"/>
      <c r="N110" s="177"/>
      <c r="O110" s="177"/>
      <c r="P110" s="177"/>
      <c r="Q110" s="177"/>
      <c r="R110" s="177"/>
      <c r="S110" s="177"/>
      <c r="T110" s="177"/>
      <c r="U110" s="175"/>
      <c r="V110" s="60"/>
      <c r="W110" s="60"/>
      <c r="X110" s="60"/>
      <c r="Y110" s="60"/>
      <c r="Z110" s="60"/>
      <c r="AA110" s="60"/>
      <c r="AB110" s="60"/>
      <c r="AC110" s="60"/>
      <c r="AD110" s="60"/>
      <c r="AE110" s="60"/>
      <c r="AF110" s="60"/>
      <c r="AG110" s="174"/>
      <c r="AH110" s="177"/>
      <c r="AI110" s="177"/>
      <c r="AJ110" s="177"/>
      <c r="AK110" s="177"/>
      <c r="AL110" s="60"/>
      <c r="AM110" s="60"/>
      <c r="AN110" s="99">
        <f t="shared" si="32"/>
        <v>0</v>
      </c>
      <c r="AO110" s="117"/>
    </row>
    <row r="111" spans="1:41" ht="14.45" customHeight="1" x14ac:dyDescent="0.2">
      <c r="A111" s="481" t="s">
        <v>65</v>
      </c>
      <c r="B111" s="476" t="s">
        <v>66</v>
      </c>
      <c r="C111" s="60"/>
      <c r="D111" s="176"/>
      <c r="E111" s="60"/>
      <c r="F111" s="60"/>
      <c r="G111" s="60"/>
      <c r="H111" s="176"/>
      <c r="I111" s="60"/>
      <c r="J111" s="60"/>
      <c r="K111" s="174"/>
      <c r="L111" s="177"/>
      <c r="M111" s="177"/>
      <c r="N111" s="177"/>
      <c r="O111" s="177"/>
      <c r="P111" s="177"/>
      <c r="Q111" s="177"/>
      <c r="R111" s="177"/>
      <c r="S111" s="177"/>
      <c r="T111" s="177"/>
      <c r="U111" s="175"/>
      <c r="V111" s="60"/>
      <c r="W111" s="60"/>
      <c r="X111" s="60"/>
      <c r="Y111" s="60"/>
      <c r="Z111" s="60"/>
      <c r="AA111" s="60"/>
      <c r="AB111" s="60"/>
      <c r="AC111" s="60"/>
      <c r="AD111" s="60"/>
      <c r="AE111" s="60"/>
      <c r="AF111" s="60"/>
      <c r="AG111" s="174"/>
      <c r="AH111" s="177"/>
      <c r="AI111" s="177"/>
      <c r="AJ111" s="177"/>
      <c r="AK111" s="177"/>
      <c r="AL111" s="60"/>
      <c r="AM111" s="60"/>
      <c r="AN111" s="99">
        <f t="shared" si="32"/>
        <v>0</v>
      </c>
      <c r="AO111" s="117"/>
    </row>
    <row r="112" spans="1:41" ht="14.45" customHeight="1" x14ac:dyDescent="0.2">
      <c r="A112" s="481" t="s">
        <v>67</v>
      </c>
      <c r="B112" s="476" t="s">
        <v>68</v>
      </c>
      <c r="C112" s="60"/>
      <c r="D112" s="176"/>
      <c r="E112" s="60"/>
      <c r="F112" s="60"/>
      <c r="G112" s="60"/>
      <c r="H112" s="176"/>
      <c r="I112" s="60"/>
      <c r="J112" s="60"/>
      <c r="K112" s="174"/>
      <c r="L112" s="177"/>
      <c r="M112" s="177"/>
      <c r="N112" s="177"/>
      <c r="O112" s="177"/>
      <c r="P112" s="177"/>
      <c r="Q112" s="177"/>
      <c r="R112" s="177"/>
      <c r="S112" s="177"/>
      <c r="T112" s="177"/>
      <c r="U112" s="175"/>
      <c r="V112" s="60"/>
      <c r="W112" s="60"/>
      <c r="X112" s="60"/>
      <c r="Y112" s="60"/>
      <c r="Z112" s="60"/>
      <c r="AA112" s="60"/>
      <c r="AB112" s="60"/>
      <c r="AC112" s="60"/>
      <c r="AD112" s="60"/>
      <c r="AE112" s="60"/>
      <c r="AF112" s="60"/>
      <c r="AG112" s="174"/>
      <c r="AH112" s="177"/>
      <c r="AI112" s="177"/>
      <c r="AJ112" s="177"/>
      <c r="AK112" s="177"/>
      <c r="AL112" s="60"/>
      <c r="AM112" s="60"/>
      <c r="AN112" s="99">
        <f t="shared" si="32"/>
        <v>0</v>
      </c>
      <c r="AO112" s="117"/>
    </row>
    <row r="113" spans="1:41" ht="14.45" customHeight="1" x14ac:dyDescent="0.2">
      <c r="A113" s="481" t="s">
        <v>69</v>
      </c>
      <c r="B113" s="476" t="s">
        <v>70</v>
      </c>
      <c r="C113" s="60"/>
      <c r="D113" s="176"/>
      <c r="E113" s="60"/>
      <c r="F113" s="60"/>
      <c r="G113" s="60"/>
      <c r="H113" s="176"/>
      <c r="I113" s="60"/>
      <c r="J113" s="60"/>
      <c r="K113" s="174"/>
      <c r="L113" s="177"/>
      <c r="M113" s="177"/>
      <c r="N113" s="177"/>
      <c r="O113" s="177"/>
      <c r="P113" s="177"/>
      <c r="Q113" s="177"/>
      <c r="R113" s="177"/>
      <c r="S113" s="177"/>
      <c r="T113" s="177"/>
      <c r="U113" s="175"/>
      <c r="V113" s="60"/>
      <c r="W113" s="60"/>
      <c r="X113" s="60"/>
      <c r="Y113" s="60"/>
      <c r="Z113" s="60"/>
      <c r="AA113" s="60"/>
      <c r="AB113" s="60"/>
      <c r="AC113" s="60"/>
      <c r="AD113" s="60"/>
      <c r="AE113" s="60"/>
      <c r="AF113" s="60"/>
      <c r="AG113" s="174"/>
      <c r="AH113" s="177"/>
      <c r="AI113" s="177"/>
      <c r="AJ113" s="177"/>
      <c r="AK113" s="177"/>
      <c r="AL113" s="60"/>
      <c r="AM113" s="60"/>
      <c r="AN113" s="99">
        <f t="shared" si="32"/>
        <v>0</v>
      </c>
      <c r="AO113" s="117"/>
    </row>
    <row r="114" spans="1:41" ht="14.45" customHeight="1" x14ac:dyDescent="0.2">
      <c r="A114" s="481" t="s">
        <v>71</v>
      </c>
      <c r="B114" s="476" t="s">
        <v>72</v>
      </c>
      <c r="C114" s="60"/>
      <c r="D114" s="176"/>
      <c r="E114" s="60"/>
      <c r="F114" s="60"/>
      <c r="G114" s="60"/>
      <c r="H114" s="176"/>
      <c r="I114" s="60"/>
      <c r="J114" s="60"/>
      <c r="K114" s="174"/>
      <c r="L114" s="177"/>
      <c r="M114" s="177"/>
      <c r="N114" s="177"/>
      <c r="O114" s="177"/>
      <c r="P114" s="177"/>
      <c r="Q114" s="177"/>
      <c r="R114" s="177"/>
      <c r="S114" s="177"/>
      <c r="T114" s="177"/>
      <c r="U114" s="175"/>
      <c r="V114" s="60"/>
      <c r="W114" s="60"/>
      <c r="X114" s="60"/>
      <c r="Y114" s="60"/>
      <c r="Z114" s="60"/>
      <c r="AA114" s="60"/>
      <c r="AB114" s="60"/>
      <c r="AC114" s="60"/>
      <c r="AD114" s="60"/>
      <c r="AE114" s="60"/>
      <c r="AF114" s="60"/>
      <c r="AG114" s="174"/>
      <c r="AH114" s="186"/>
      <c r="AI114" s="177"/>
      <c r="AJ114" s="177"/>
      <c r="AK114" s="177"/>
      <c r="AL114" s="60"/>
      <c r="AM114" s="60"/>
      <c r="AN114" s="99">
        <f t="shared" si="32"/>
        <v>0</v>
      </c>
      <c r="AO114" s="117"/>
    </row>
    <row r="115" spans="1:41" ht="14.45" customHeight="1" x14ac:dyDescent="0.2">
      <c r="A115" s="481" t="s">
        <v>73</v>
      </c>
      <c r="B115" s="476" t="s">
        <v>74</v>
      </c>
      <c r="C115" s="196"/>
      <c r="D115" s="177"/>
      <c r="E115" s="181"/>
      <c r="F115" s="181"/>
      <c r="G115" s="181"/>
      <c r="H115" s="177"/>
      <c r="I115" s="181"/>
      <c r="J115" s="181"/>
      <c r="K115" s="177"/>
      <c r="L115" s="177"/>
      <c r="M115" s="177"/>
      <c r="N115" s="177"/>
      <c r="O115" s="177"/>
      <c r="P115" s="177"/>
      <c r="Q115" s="177"/>
      <c r="R115" s="177"/>
      <c r="S115" s="177"/>
      <c r="T115" s="177"/>
      <c r="U115" s="177"/>
      <c r="V115" s="181"/>
      <c r="W115" s="181"/>
      <c r="X115" s="181"/>
      <c r="Y115" s="181"/>
      <c r="Z115" s="181"/>
      <c r="AA115" s="181"/>
      <c r="AB115" s="181"/>
      <c r="AC115" s="181"/>
      <c r="AD115" s="181"/>
      <c r="AE115" s="181"/>
      <c r="AF115" s="181"/>
      <c r="AG115" s="175"/>
      <c r="AH115" s="60"/>
      <c r="AI115" s="174"/>
      <c r="AJ115" s="366"/>
      <c r="AK115" s="177"/>
      <c r="AL115" s="175"/>
      <c r="AM115" s="60"/>
      <c r="AN115" s="99">
        <f t="shared" si="32"/>
        <v>0</v>
      </c>
      <c r="AO115" s="117"/>
    </row>
    <row r="116" spans="1:41" ht="14.45" customHeight="1" x14ac:dyDescent="0.2">
      <c r="A116" s="481" t="s">
        <v>75</v>
      </c>
      <c r="B116" s="476" t="s">
        <v>76</v>
      </c>
      <c r="C116" s="183"/>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5"/>
      <c r="AH116" s="60"/>
      <c r="AI116" s="174"/>
      <c r="AJ116" s="366"/>
      <c r="AK116" s="177"/>
      <c r="AL116" s="175"/>
      <c r="AM116" s="60"/>
      <c r="AN116" s="99">
        <f t="shared" si="32"/>
        <v>0</v>
      </c>
      <c r="AO116" s="117"/>
    </row>
    <row r="117" spans="1:41" ht="14.45" customHeight="1" x14ac:dyDescent="0.2">
      <c r="A117" s="481" t="s">
        <v>77</v>
      </c>
      <c r="B117" s="476" t="s">
        <v>78</v>
      </c>
      <c r="C117" s="183"/>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5"/>
      <c r="AH117" s="60"/>
      <c r="AI117" s="174"/>
      <c r="AJ117" s="366"/>
      <c r="AK117" s="177"/>
      <c r="AL117" s="175"/>
      <c r="AM117" s="60"/>
      <c r="AN117" s="99">
        <f t="shared" si="32"/>
        <v>0</v>
      </c>
      <c r="AO117" s="117"/>
    </row>
    <row r="118" spans="1:41" ht="14.45" customHeight="1" x14ac:dyDescent="0.2">
      <c r="A118" s="481" t="s">
        <v>79</v>
      </c>
      <c r="B118" s="476" t="s">
        <v>80</v>
      </c>
      <c r="C118" s="183"/>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5"/>
      <c r="AH118" s="60"/>
      <c r="AI118" s="174"/>
      <c r="AJ118" s="366"/>
      <c r="AK118" s="177"/>
      <c r="AL118" s="175"/>
      <c r="AM118" s="60"/>
      <c r="AN118" s="99">
        <f t="shared" si="32"/>
        <v>0</v>
      </c>
      <c r="AO118" s="117"/>
    </row>
    <row r="119" spans="1:41" ht="14.45" customHeight="1" x14ac:dyDescent="0.2">
      <c r="A119" s="481" t="s">
        <v>81</v>
      </c>
      <c r="B119" s="476" t="s">
        <v>82</v>
      </c>
      <c r="C119" s="183"/>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5"/>
      <c r="AH119" s="60"/>
      <c r="AI119" s="174"/>
      <c r="AJ119" s="366"/>
      <c r="AK119" s="177"/>
      <c r="AL119" s="175"/>
      <c r="AM119" s="60"/>
      <c r="AN119" s="99">
        <f t="shared" si="32"/>
        <v>0</v>
      </c>
      <c r="AO119" s="117"/>
    </row>
    <row r="120" spans="1:41" ht="14.45" customHeight="1" x14ac:dyDescent="0.2">
      <c r="A120" s="481" t="s">
        <v>83</v>
      </c>
      <c r="B120" s="476" t="s">
        <v>84</v>
      </c>
      <c r="C120" s="183"/>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5"/>
      <c r="AH120" s="60"/>
      <c r="AI120" s="174"/>
      <c r="AJ120" s="366"/>
      <c r="AK120" s="177"/>
      <c r="AL120" s="175"/>
      <c r="AM120" s="60"/>
      <c r="AN120" s="99">
        <f t="shared" si="32"/>
        <v>0</v>
      </c>
      <c r="AO120" s="117"/>
    </row>
    <row r="121" spans="1:41" ht="14.45" customHeight="1" x14ac:dyDescent="0.2">
      <c r="A121" s="481" t="s">
        <v>197</v>
      </c>
      <c r="B121" s="476" t="s">
        <v>85</v>
      </c>
      <c r="C121" s="183"/>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5"/>
      <c r="AH121" s="60"/>
      <c r="AI121" s="174"/>
      <c r="AJ121" s="366"/>
      <c r="AK121" s="177"/>
      <c r="AL121" s="175"/>
      <c r="AM121" s="60"/>
      <c r="AN121" s="99">
        <f t="shared" si="32"/>
        <v>0</v>
      </c>
      <c r="AO121" s="117"/>
    </row>
    <row r="122" spans="1:41" ht="14.45" customHeight="1" x14ac:dyDescent="0.2">
      <c r="A122" s="481" t="s">
        <v>870</v>
      </c>
      <c r="B122" s="482" t="s">
        <v>907</v>
      </c>
      <c r="C122" s="183"/>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5"/>
      <c r="AH122" s="60"/>
      <c r="AI122" s="174"/>
      <c r="AJ122" s="366"/>
      <c r="AK122" s="177"/>
      <c r="AL122" s="175"/>
      <c r="AM122" s="60"/>
      <c r="AN122" s="99">
        <f t="shared" si="32"/>
        <v>0</v>
      </c>
      <c r="AO122" s="117"/>
    </row>
    <row r="123" spans="1:41" ht="14.45" customHeight="1" x14ac:dyDescent="0.2">
      <c r="A123" s="481" t="s">
        <v>871</v>
      </c>
      <c r="B123" s="476" t="s">
        <v>908</v>
      </c>
      <c r="C123" s="183"/>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5"/>
      <c r="AH123" s="60"/>
      <c r="AI123" s="174"/>
      <c r="AJ123" s="366"/>
      <c r="AK123" s="177"/>
      <c r="AL123" s="175"/>
      <c r="AM123" s="60"/>
      <c r="AN123" s="99">
        <f t="shared" si="32"/>
        <v>0</v>
      </c>
      <c r="AO123" s="117"/>
    </row>
    <row r="124" spans="1:41" ht="14.45" customHeight="1" x14ac:dyDescent="0.2">
      <c r="A124" s="481" t="s">
        <v>872</v>
      </c>
      <c r="B124" s="476" t="s">
        <v>909</v>
      </c>
      <c r="C124" s="183"/>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5"/>
      <c r="AH124" s="60"/>
      <c r="AI124" s="174"/>
      <c r="AJ124" s="366"/>
      <c r="AK124" s="177"/>
      <c r="AL124" s="175"/>
      <c r="AM124" s="60"/>
      <c r="AN124" s="99">
        <f t="shared" si="32"/>
        <v>0</v>
      </c>
      <c r="AO124" s="117"/>
    </row>
    <row r="125" spans="1:41" ht="14.45" customHeight="1" x14ac:dyDescent="0.2">
      <c r="A125" s="481" t="s">
        <v>198</v>
      </c>
      <c r="B125" s="476" t="s">
        <v>237</v>
      </c>
      <c r="C125" s="183"/>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5"/>
      <c r="AH125" s="60"/>
      <c r="AI125" s="174"/>
      <c r="AJ125" s="366"/>
      <c r="AK125" s="177"/>
      <c r="AL125" s="175"/>
      <c r="AM125" s="60"/>
      <c r="AN125" s="99">
        <f t="shared" si="32"/>
        <v>0</v>
      </c>
      <c r="AO125" s="117"/>
    </row>
    <row r="126" spans="1:41" ht="14.45" customHeight="1" x14ac:dyDescent="0.2">
      <c r="A126" s="481" t="s">
        <v>199</v>
      </c>
      <c r="B126" s="476" t="s">
        <v>236</v>
      </c>
      <c r="C126" s="183"/>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5"/>
      <c r="AH126" s="60"/>
      <c r="AI126" s="174"/>
      <c r="AJ126" s="177"/>
      <c r="AK126" s="177"/>
      <c r="AL126" s="175"/>
      <c r="AM126" s="60"/>
      <c r="AN126" s="99">
        <f t="shared" si="32"/>
        <v>0</v>
      </c>
      <c r="AO126" s="117"/>
    </row>
    <row r="127" spans="1:41" ht="14.45" customHeight="1" x14ac:dyDescent="0.2">
      <c r="A127" s="481" t="s">
        <v>200</v>
      </c>
      <c r="B127" s="476" t="s">
        <v>238</v>
      </c>
      <c r="C127" s="192"/>
      <c r="D127" s="177"/>
      <c r="E127" s="186"/>
      <c r="F127" s="186"/>
      <c r="G127" s="186"/>
      <c r="H127" s="177"/>
      <c r="I127" s="186"/>
      <c r="J127" s="186"/>
      <c r="K127" s="177"/>
      <c r="L127" s="177"/>
      <c r="M127" s="177"/>
      <c r="N127" s="177"/>
      <c r="O127" s="177"/>
      <c r="P127" s="177"/>
      <c r="Q127" s="177"/>
      <c r="R127" s="177"/>
      <c r="S127" s="177"/>
      <c r="T127" s="177"/>
      <c r="U127" s="177"/>
      <c r="V127" s="186"/>
      <c r="W127" s="186"/>
      <c r="X127" s="186"/>
      <c r="Y127" s="186"/>
      <c r="Z127" s="186"/>
      <c r="AA127" s="186"/>
      <c r="AB127" s="186"/>
      <c r="AC127" s="186"/>
      <c r="AD127" s="186"/>
      <c r="AE127" s="186"/>
      <c r="AF127" s="186"/>
      <c r="AG127" s="175"/>
      <c r="AH127" s="60"/>
      <c r="AI127" s="174"/>
      <c r="AJ127" s="60"/>
      <c r="AK127" s="177"/>
      <c r="AL127" s="175"/>
      <c r="AM127" s="60"/>
      <c r="AN127" s="99">
        <f t="shared" si="32"/>
        <v>0</v>
      </c>
      <c r="AO127" s="117"/>
    </row>
    <row r="128" spans="1:41" ht="15.75" customHeight="1" x14ac:dyDescent="0.2">
      <c r="A128" s="721" t="s">
        <v>86</v>
      </c>
      <c r="B128" s="722"/>
      <c r="C128" s="49">
        <f t="shared" ref="C128:AM128" si="33">SUM(C105:C127)</f>
        <v>0</v>
      </c>
      <c r="D128" s="187">
        <f t="shared" si="33"/>
        <v>0</v>
      </c>
      <c r="E128" s="49">
        <f t="shared" si="33"/>
        <v>0</v>
      </c>
      <c r="F128" s="49">
        <f t="shared" si="33"/>
        <v>0</v>
      </c>
      <c r="G128" s="49">
        <f t="shared" si="33"/>
        <v>0</v>
      </c>
      <c r="H128" s="187">
        <f t="shared" si="33"/>
        <v>0</v>
      </c>
      <c r="I128" s="49">
        <f t="shared" si="33"/>
        <v>0</v>
      </c>
      <c r="J128" s="49">
        <f t="shared" si="33"/>
        <v>0</v>
      </c>
      <c r="K128" s="197">
        <f t="shared" si="33"/>
        <v>0</v>
      </c>
      <c r="L128" s="198">
        <f t="shared" si="33"/>
        <v>0</v>
      </c>
      <c r="M128" s="198">
        <f t="shared" si="33"/>
        <v>0</v>
      </c>
      <c r="N128" s="198">
        <f t="shared" si="33"/>
        <v>0</v>
      </c>
      <c r="O128" s="198">
        <f t="shared" si="33"/>
        <v>0</v>
      </c>
      <c r="P128" s="198">
        <f t="shared" si="33"/>
        <v>0</v>
      </c>
      <c r="Q128" s="198">
        <f t="shared" si="33"/>
        <v>0</v>
      </c>
      <c r="R128" s="198">
        <f t="shared" si="33"/>
        <v>0</v>
      </c>
      <c r="S128" s="198">
        <f t="shared" si="33"/>
        <v>0</v>
      </c>
      <c r="T128" s="198">
        <f t="shared" si="33"/>
        <v>0</v>
      </c>
      <c r="U128" s="188">
        <f t="shared" si="33"/>
        <v>0</v>
      </c>
      <c r="V128" s="49">
        <f t="shared" ref="V128" si="34">SUM(V105:V127)</f>
        <v>0</v>
      </c>
      <c r="W128" s="49">
        <f t="shared" si="33"/>
        <v>0</v>
      </c>
      <c r="X128" s="49">
        <f t="shared" si="33"/>
        <v>0</v>
      </c>
      <c r="Y128" s="49">
        <f t="shared" si="33"/>
        <v>0</v>
      </c>
      <c r="Z128" s="49">
        <f t="shared" si="33"/>
        <v>0</v>
      </c>
      <c r="AA128" s="49">
        <f t="shared" si="33"/>
        <v>0</v>
      </c>
      <c r="AB128" s="49">
        <f t="shared" si="33"/>
        <v>0</v>
      </c>
      <c r="AC128" s="49">
        <f t="shared" si="33"/>
        <v>0</v>
      </c>
      <c r="AD128" s="49">
        <f t="shared" si="33"/>
        <v>0</v>
      </c>
      <c r="AE128" s="49">
        <f t="shared" si="33"/>
        <v>0</v>
      </c>
      <c r="AF128" s="49">
        <f t="shared" ref="AF128" si="35">SUM(AF105:AF127)</f>
        <v>0</v>
      </c>
      <c r="AG128" s="187">
        <f t="shared" si="33"/>
        <v>0</v>
      </c>
      <c r="AH128" s="49">
        <f t="shared" si="33"/>
        <v>0</v>
      </c>
      <c r="AI128" s="197">
        <f t="shared" si="33"/>
        <v>0</v>
      </c>
      <c r="AJ128" s="367">
        <f t="shared" si="33"/>
        <v>0</v>
      </c>
      <c r="AK128" s="198">
        <f t="shared" si="33"/>
        <v>0</v>
      </c>
      <c r="AL128" s="49">
        <f t="shared" si="33"/>
        <v>0</v>
      </c>
      <c r="AM128" s="49">
        <f t="shared" si="33"/>
        <v>0</v>
      </c>
      <c r="AN128" s="99">
        <f t="shared" si="32"/>
        <v>0</v>
      </c>
      <c r="AO128" s="57"/>
    </row>
    <row r="129" spans="1:41" ht="8.25" customHeight="1" x14ac:dyDescent="0.2">
      <c r="A129" s="477"/>
      <c r="B129" s="478"/>
      <c r="C129" s="65"/>
      <c r="D129" s="65"/>
      <c r="E129" s="65"/>
      <c r="F129" s="65"/>
      <c r="G129" s="65"/>
      <c r="H129" s="65"/>
      <c r="I129" s="111"/>
      <c r="J129" s="111"/>
      <c r="K129" s="65"/>
      <c r="L129" s="65"/>
      <c r="M129" s="65"/>
      <c r="N129" s="65"/>
      <c r="O129" s="65"/>
      <c r="P129" s="65"/>
      <c r="Q129" s="65"/>
      <c r="R129" s="65"/>
      <c r="S129" s="65"/>
      <c r="T129" s="65"/>
      <c r="U129" s="65"/>
      <c r="V129" s="65"/>
      <c r="W129" s="65"/>
      <c r="X129" s="65"/>
      <c r="Y129" s="65"/>
      <c r="Z129" s="111"/>
      <c r="AA129" s="111"/>
      <c r="AB129" s="65"/>
      <c r="AC129" s="65"/>
      <c r="AD129" s="65"/>
      <c r="AE129" s="65"/>
      <c r="AF129" s="65"/>
      <c r="AG129" s="65"/>
      <c r="AH129" s="65"/>
      <c r="AI129" s="65"/>
      <c r="AJ129" s="65"/>
      <c r="AK129" s="65"/>
      <c r="AL129" s="65"/>
      <c r="AM129" s="111"/>
      <c r="AN129" s="113"/>
      <c r="AO129" s="117"/>
    </row>
    <row r="130" spans="1:41" ht="15" x14ac:dyDescent="0.2">
      <c r="A130" s="717" t="s">
        <v>87</v>
      </c>
      <c r="B130" s="718"/>
      <c r="C130" s="61"/>
      <c r="D130" s="61"/>
      <c r="E130" s="61"/>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61"/>
      <c r="AM130" s="61"/>
      <c r="AN130" s="98"/>
      <c r="AO130" s="117"/>
    </row>
    <row r="131" spans="1:41" ht="14.45" customHeight="1" x14ac:dyDescent="0.2">
      <c r="A131" s="481" t="s">
        <v>88</v>
      </c>
      <c r="B131" s="476" t="s">
        <v>89</v>
      </c>
      <c r="C131" s="183"/>
      <c r="D131" s="177"/>
      <c r="E131" s="175"/>
      <c r="F131" s="60"/>
      <c r="G131" s="174"/>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366"/>
      <c r="AK131" s="177"/>
      <c r="AL131" s="175"/>
      <c r="AM131" s="60"/>
      <c r="AN131" s="99">
        <f t="shared" ref="AN131:AN155" si="36">SUM(C131:AM131)</f>
        <v>0</v>
      </c>
      <c r="AO131" s="117"/>
    </row>
    <row r="132" spans="1:41" ht="14.45" customHeight="1" x14ac:dyDescent="0.2">
      <c r="A132" s="481" t="s">
        <v>90</v>
      </c>
      <c r="B132" s="476" t="s">
        <v>91</v>
      </c>
      <c r="C132" s="183"/>
      <c r="D132" s="177"/>
      <c r="E132" s="177"/>
      <c r="F132" s="195"/>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366"/>
      <c r="AK132" s="177"/>
      <c r="AL132" s="175"/>
      <c r="AM132" s="60"/>
      <c r="AN132" s="99">
        <f t="shared" si="36"/>
        <v>0</v>
      </c>
      <c r="AO132" s="117"/>
    </row>
    <row r="133" spans="1:41" ht="14.45" customHeight="1" x14ac:dyDescent="0.2">
      <c r="A133" s="481" t="s">
        <v>92</v>
      </c>
      <c r="B133" s="476" t="s">
        <v>93</v>
      </c>
      <c r="C133" s="183"/>
      <c r="D133" s="177"/>
      <c r="E133" s="175"/>
      <c r="F133" s="60"/>
      <c r="G133" s="174"/>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366"/>
      <c r="AK133" s="177"/>
      <c r="AL133" s="175"/>
      <c r="AM133" s="60"/>
      <c r="AN133" s="99">
        <f t="shared" si="36"/>
        <v>0</v>
      </c>
      <c r="AO133" s="117"/>
    </row>
    <row r="134" spans="1:41" ht="14.45" customHeight="1" x14ac:dyDescent="0.2">
      <c r="A134" s="481" t="s">
        <v>94</v>
      </c>
      <c r="B134" s="476" t="s">
        <v>95</v>
      </c>
      <c r="C134" s="183"/>
      <c r="D134" s="177"/>
      <c r="E134" s="175"/>
      <c r="F134" s="60"/>
      <c r="G134" s="174"/>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86"/>
      <c r="AI134" s="177"/>
      <c r="AJ134" s="366"/>
      <c r="AK134" s="177"/>
      <c r="AL134" s="175"/>
      <c r="AM134" s="60"/>
      <c r="AN134" s="99">
        <f t="shared" si="36"/>
        <v>0</v>
      </c>
      <c r="AO134" s="117"/>
    </row>
    <row r="135" spans="1:41" ht="14.45" customHeight="1" x14ac:dyDescent="0.2">
      <c r="A135" s="481" t="s">
        <v>879</v>
      </c>
      <c r="B135" s="476" t="s">
        <v>880</v>
      </c>
      <c r="C135" s="183"/>
      <c r="D135" s="177"/>
      <c r="E135" s="177"/>
      <c r="F135" s="181"/>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5"/>
      <c r="AH135" s="60"/>
      <c r="AI135" s="174"/>
      <c r="AJ135" s="366"/>
      <c r="AK135" s="177"/>
      <c r="AL135" s="175"/>
      <c r="AM135" s="60"/>
      <c r="AN135" s="99">
        <f t="shared" si="36"/>
        <v>0</v>
      </c>
      <c r="AO135" s="117"/>
    </row>
    <row r="136" spans="1:41" ht="14.45" customHeight="1" x14ac:dyDescent="0.2">
      <c r="A136" s="481" t="s">
        <v>881</v>
      </c>
      <c r="B136" s="476" t="s">
        <v>882</v>
      </c>
      <c r="C136" s="183"/>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5"/>
      <c r="AH136" s="60"/>
      <c r="AI136" s="174"/>
      <c r="AJ136" s="60"/>
      <c r="AK136" s="177"/>
      <c r="AL136" s="175"/>
      <c r="AM136" s="60"/>
      <c r="AN136" s="99">
        <f t="shared" si="36"/>
        <v>0</v>
      </c>
      <c r="AO136" s="117"/>
    </row>
    <row r="137" spans="1:41" ht="14.45" customHeight="1" x14ac:dyDescent="0.2">
      <c r="A137" s="481" t="s">
        <v>883</v>
      </c>
      <c r="B137" s="476" t="s">
        <v>884</v>
      </c>
      <c r="C137" s="183"/>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5"/>
      <c r="AH137" s="60"/>
      <c r="AI137" s="174"/>
      <c r="AJ137" s="60"/>
      <c r="AK137" s="177"/>
      <c r="AL137" s="175"/>
      <c r="AM137" s="60"/>
      <c r="AN137" s="99">
        <f t="shared" si="36"/>
        <v>0</v>
      </c>
      <c r="AO137" s="117"/>
    </row>
    <row r="138" spans="1:41" ht="14.45" customHeight="1" x14ac:dyDescent="0.2">
      <c r="A138" s="481" t="s">
        <v>201</v>
      </c>
      <c r="B138" s="476" t="s">
        <v>885</v>
      </c>
      <c r="C138" s="183"/>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5"/>
      <c r="AH138" s="60"/>
      <c r="AI138" s="174"/>
      <c r="AJ138" s="366"/>
      <c r="AK138" s="177"/>
      <c r="AL138" s="175"/>
      <c r="AM138" s="60"/>
      <c r="AN138" s="99">
        <f t="shared" si="36"/>
        <v>0</v>
      </c>
      <c r="AO138" s="117"/>
    </row>
    <row r="139" spans="1:41" ht="14.45" customHeight="1" x14ac:dyDescent="0.2">
      <c r="A139" s="481" t="s">
        <v>873</v>
      </c>
      <c r="B139" s="476" t="s">
        <v>876</v>
      </c>
      <c r="C139" s="183"/>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5"/>
      <c r="AH139" s="60"/>
      <c r="AI139" s="174"/>
      <c r="AJ139" s="366"/>
      <c r="AK139" s="177"/>
      <c r="AL139" s="175"/>
      <c r="AM139" s="60"/>
      <c r="AN139" s="99">
        <f t="shared" si="36"/>
        <v>0</v>
      </c>
      <c r="AO139" s="117"/>
    </row>
    <row r="140" spans="1:41" ht="14.45" customHeight="1" x14ac:dyDescent="0.2">
      <c r="A140" s="481" t="s">
        <v>874</v>
      </c>
      <c r="B140" s="476" t="s">
        <v>877</v>
      </c>
      <c r="C140" s="183"/>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5"/>
      <c r="AH140" s="60"/>
      <c r="AI140" s="174"/>
      <c r="AJ140" s="366"/>
      <c r="AK140" s="177"/>
      <c r="AL140" s="175"/>
      <c r="AM140" s="60"/>
      <c r="AN140" s="99">
        <f t="shared" si="36"/>
        <v>0</v>
      </c>
      <c r="AO140" s="117"/>
    </row>
    <row r="141" spans="1:41" ht="14.45" customHeight="1" x14ac:dyDescent="0.2">
      <c r="A141" s="481" t="s">
        <v>875</v>
      </c>
      <c r="B141" s="476" t="s">
        <v>878</v>
      </c>
      <c r="C141" s="183"/>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5"/>
      <c r="AH141" s="60"/>
      <c r="AI141" s="174"/>
      <c r="AJ141" s="366"/>
      <c r="AK141" s="177"/>
      <c r="AL141" s="175"/>
      <c r="AM141" s="60"/>
      <c r="AN141" s="99">
        <f t="shared" si="36"/>
        <v>0</v>
      </c>
      <c r="AO141" s="117"/>
    </row>
    <row r="142" spans="1:41" ht="14.45" customHeight="1" x14ac:dyDescent="0.2">
      <c r="A142" s="481" t="s">
        <v>202</v>
      </c>
      <c r="B142" s="476" t="s">
        <v>203</v>
      </c>
      <c r="C142" s="183"/>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5"/>
      <c r="AH142" s="60"/>
      <c r="AI142" s="174"/>
      <c r="AJ142" s="177"/>
      <c r="AK142" s="177"/>
      <c r="AL142" s="175"/>
      <c r="AM142" s="60"/>
      <c r="AN142" s="99">
        <f t="shared" si="36"/>
        <v>0</v>
      </c>
      <c r="AO142" s="117"/>
    </row>
    <row r="143" spans="1:41" ht="14.45" customHeight="1" x14ac:dyDescent="0.2">
      <c r="A143" s="481" t="s">
        <v>204</v>
      </c>
      <c r="B143" s="476" t="s">
        <v>205</v>
      </c>
      <c r="C143" s="183"/>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5"/>
      <c r="AH143" s="60"/>
      <c r="AI143" s="174"/>
      <c r="AJ143" s="366"/>
      <c r="AK143" s="177"/>
      <c r="AL143" s="175"/>
      <c r="AM143" s="60"/>
      <c r="AN143" s="99">
        <f t="shared" si="36"/>
        <v>0</v>
      </c>
      <c r="AO143" s="117"/>
    </row>
    <row r="144" spans="1:41" ht="14.45" customHeight="1" x14ac:dyDescent="0.2">
      <c r="A144" s="481" t="s">
        <v>96</v>
      </c>
      <c r="B144" s="476" t="s">
        <v>886</v>
      </c>
      <c r="C144" s="183"/>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5"/>
      <c r="AH144" s="60"/>
      <c r="AI144" s="174"/>
      <c r="AJ144" s="366"/>
      <c r="AK144" s="177"/>
      <c r="AL144" s="175"/>
      <c r="AM144" s="60"/>
      <c r="AN144" s="99">
        <f t="shared" si="36"/>
        <v>0</v>
      </c>
      <c r="AO144" s="117"/>
    </row>
    <row r="145" spans="1:41" ht="14.45" customHeight="1" x14ac:dyDescent="0.2">
      <c r="A145" s="481" t="s">
        <v>206</v>
      </c>
      <c r="B145" s="476" t="s">
        <v>229</v>
      </c>
      <c r="C145" s="183"/>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5"/>
      <c r="AH145" s="60"/>
      <c r="AI145" s="174"/>
      <c r="AJ145" s="177"/>
      <c r="AK145" s="177"/>
      <c r="AL145" s="175"/>
      <c r="AM145" s="60"/>
      <c r="AN145" s="99">
        <f t="shared" si="36"/>
        <v>0</v>
      </c>
      <c r="AO145" s="117"/>
    </row>
    <row r="146" spans="1:41" ht="14.45" customHeight="1" x14ac:dyDescent="0.2">
      <c r="A146" s="481" t="s">
        <v>207</v>
      </c>
      <c r="B146" s="476" t="s">
        <v>230</v>
      </c>
      <c r="C146" s="183"/>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5"/>
      <c r="AH146" s="60"/>
      <c r="AI146" s="174"/>
      <c r="AJ146" s="177"/>
      <c r="AK146" s="177"/>
      <c r="AL146" s="175"/>
      <c r="AM146" s="60"/>
      <c r="AN146" s="99">
        <f t="shared" si="36"/>
        <v>0</v>
      </c>
      <c r="AO146" s="117"/>
    </row>
    <row r="147" spans="1:41" ht="14.45" customHeight="1" x14ac:dyDescent="0.2">
      <c r="A147" s="481" t="s">
        <v>208</v>
      </c>
      <c r="B147" s="476" t="s">
        <v>231</v>
      </c>
      <c r="C147" s="183"/>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5"/>
      <c r="AH147" s="60"/>
      <c r="AI147" s="174"/>
      <c r="AJ147" s="278"/>
      <c r="AK147" s="177"/>
      <c r="AL147" s="175"/>
      <c r="AM147" s="60"/>
      <c r="AN147" s="99">
        <f t="shared" si="36"/>
        <v>0</v>
      </c>
      <c r="AO147" s="117"/>
    </row>
    <row r="148" spans="1:41" ht="14.45" customHeight="1" x14ac:dyDescent="0.2">
      <c r="A148" s="481" t="s">
        <v>97</v>
      </c>
      <c r="B148" s="476" t="s">
        <v>193</v>
      </c>
      <c r="C148" s="183"/>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5"/>
      <c r="AH148" s="60"/>
      <c r="AI148" s="174"/>
      <c r="AJ148" s="177"/>
      <c r="AK148" s="177"/>
      <c r="AL148" s="175"/>
      <c r="AM148" s="60"/>
      <c r="AN148" s="99">
        <f t="shared" si="36"/>
        <v>0</v>
      </c>
      <c r="AO148" s="117"/>
    </row>
    <row r="149" spans="1:41" ht="14.45" customHeight="1" x14ac:dyDescent="0.2">
      <c r="A149" s="483" t="s">
        <v>209</v>
      </c>
      <c r="B149" s="476" t="s">
        <v>218</v>
      </c>
      <c r="C149" s="183"/>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5"/>
      <c r="AH149" s="60"/>
      <c r="AI149" s="174"/>
      <c r="AJ149" s="177"/>
      <c r="AK149" s="177"/>
      <c r="AL149" s="175"/>
      <c r="AM149" s="60"/>
      <c r="AN149" s="99">
        <f t="shared" si="36"/>
        <v>0</v>
      </c>
      <c r="AO149" s="117"/>
    </row>
    <row r="150" spans="1:41" ht="14.45" customHeight="1" x14ac:dyDescent="0.2">
      <c r="A150" s="483" t="s">
        <v>210</v>
      </c>
      <c r="B150" s="476" t="s">
        <v>219</v>
      </c>
      <c r="C150" s="183"/>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5"/>
      <c r="AH150" s="60"/>
      <c r="AI150" s="174"/>
      <c r="AJ150" s="177"/>
      <c r="AK150" s="177"/>
      <c r="AL150" s="175"/>
      <c r="AM150" s="60"/>
      <c r="AN150" s="99">
        <f t="shared" si="36"/>
        <v>0</v>
      </c>
      <c r="AO150" s="117"/>
    </row>
    <row r="151" spans="1:41" ht="14.45" customHeight="1" x14ac:dyDescent="0.2">
      <c r="A151" s="483" t="s">
        <v>211</v>
      </c>
      <c r="B151" s="476" t="s">
        <v>887</v>
      </c>
      <c r="C151" s="183"/>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5"/>
      <c r="AH151" s="60"/>
      <c r="AI151" s="174"/>
      <c r="AJ151" s="177"/>
      <c r="AK151" s="177"/>
      <c r="AL151" s="175"/>
      <c r="AM151" s="60"/>
      <c r="AN151" s="99">
        <f t="shared" si="36"/>
        <v>0</v>
      </c>
      <c r="AO151" s="117"/>
    </row>
    <row r="152" spans="1:41" ht="14.45" customHeight="1" x14ac:dyDescent="0.2">
      <c r="A152" s="483" t="s">
        <v>888</v>
      </c>
      <c r="B152" s="484" t="s">
        <v>904</v>
      </c>
      <c r="C152" s="183"/>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5"/>
      <c r="AH152" s="60"/>
      <c r="AI152" s="174"/>
      <c r="AJ152" s="177"/>
      <c r="AK152" s="177"/>
      <c r="AL152" s="175"/>
      <c r="AM152" s="60"/>
      <c r="AN152" s="99">
        <f t="shared" si="36"/>
        <v>0</v>
      </c>
      <c r="AO152" s="117"/>
    </row>
    <row r="153" spans="1:41" ht="14.45" customHeight="1" x14ac:dyDescent="0.2">
      <c r="A153" s="483" t="s">
        <v>889</v>
      </c>
      <c r="B153" s="484" t="s">
        <v>905</v>
      </c>
      <c r="C153" s="183"/>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5"/>
      <c r="AH153" s="60"/>
      <c r="AI153" s="174"/>
      <c r="AJ153" s="177"/>
      <c r="AK153" s="177"/>
      <c r="AL153" s="175"/>
      <c r="AM153" s="60"/>
      <c r="AN153" s="99">
        <f t="shared" si="36"/>
        <v>0</v>
      </c>
      <c r="AO153" s="117"/>
    </row>
    <row r="154" spans="1:41" ht="14.45" customHeight="1" x14ac:dyDescent="0.2">
      <c r="A154" s="483" t="s">
        <v>890</v>
      </c>
      <c r="B154" s="484" t="s">
        <v>906</v>
      </c>
      <c r="C154" s="183"/>
      <c r="D154" s="177"/>
      <c r="E154" s="177"/>
      <c r="F154" s="186"/>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5"/>
      <c r="AH154" s="60"/>
      <c r="AI154" s="174"/>
      <c r="AJ154" s="177"/>
      <c r="AK154" s="177"/>
      <c r="AL154" s="175"/>
      <c r="AM154" s="60"/>
      <c r="AN154" s="99">
        <f t="shared" si="36"/>
        <v>0</v>
      </c>
      <c r="AO154" s="117"/>
    </row>
    <row r="155" spans="1:41" ht="15.75" x14ac:dyDescent="0.2">
      <c r="A155" s="547" t="s">
        <v>99</v>
      </c>
      <c r="B155" s="548"/>
      <c r="C155" s="199">
        <f>SUM(C131:C154)</f>
        <v>0</v>
      </c>
      <c r="D155" s="198">
        <f t="shared" ref="D155:AM155" si="37">SUM(D131:D154)</f>
        <v>0</v>
      </c>
      <c r="E155" s="188">
        <f t="shared" si="37"/>
        <v>0</v>
      </c>
      <c r="F155" s="367">
        <f t="shared" si="37"/>
        <v>0</v>
      </c>
      <c r="G155" s="197">
        <f t="shared" si="37"/>
        <v>0</v>
      </c>
      <c r="H155" s="198">
        <f t="shared" si="37"/>
        <v>0</v>
      </c>
      <c r="I155" s="198">
        <f t="shared" si="37"/>
        <v>0</v>
      </c>
      <c r="J155" s="198">
        <f t="shared" si="37"/>
        <v>0</v>
      </c>
      <c r="K155" s="198">
        <f t="shared" si="37"/>
        <v>0</v>
      </c>
      <c r="L155" s="198">
        <f t="shared" si="37"/>
        <v>0</v>
      </c>
      <c r="M155" s="198">
        <f t="shared" si="37"/>
        <v>0</v>
      </c>
      <c r="N155" s="198">
        <f t="shared" si="37"/>
        <v>0</v>
      </c>
      <c r="O155" s="198">
        <f t="shared" si="37"/>
        <v>0</v>
      </c>
      <c r="P155" s="198">
        <f t="shared" si="37"/>
        <v>0</v>
      </c>
      <c r="Q155" s="198">
        <f t="shared" si="37"/>
        <v>0</v>
      </c>
      <c r="R155" s="198">
        <f t="shared" si="37"/>
        <v>0</v>
      </c>
      <c r="S155" s="198">
        <f t="shared" si="37"/>
        <v>0</v>
      </c>
      <c r="T155" s="198">
        <f t="shared" si="37"/>
        <v>0</v>
      </c>
      <c r="U155" s="198">
        <f t="shared" si="37"/>
        <v>0</v>
      </c>
      <c r="V155" s="198">
        <f t="shared" si="37"/>
        <v>0</v>
      </c>
      <c r="W155" s="198">
        <f t="shared" si="37"/>
        <v>0</v>
      </c>
      <c r="X155" s="198">
        <f t="shared" si="37"/>
        <v>0</v>
      </c>
      <c r="Y155" s="198">
        <f t="shared" si="37"/>
        <v>0</v>
      </c>
      <c r="Z155" s="198">
        <f t="shared" si="37"/>
        <v>0</v>
      </c>
      <c r="AA155" s="198">
        <f t="shared" si="37"/>
        <v>0</v>
      </c>
      <c r="AB155" s="198">
        <f t="shared" si="37"/>
        <v>0</v>
      </c>
      <c r="AC155" s="198">
        <f t="shared" si="37"/>
        <v>0</v>
      </c>
      <c r="AD155" s="198">
        <f t="shared" si="37"/>
        <v>0</v>
      </c>
      <c r="AE155" s="198">
        <f t="shared" si="37"/>
        <v>0</v>
      </c>
      <c r="AF155" s="198">
        <f t="shared" si="37"/>
        <v>0</v>
      </c>
      <c r="AG155" s="188">
        <f t="shared" si="37"/>
        <v>0</v>
      </c>
      <c r="AH155" s="49">
        <f t="shared" si="37"/>
        <v>0</v>
      </c>
      <c r="AI155" s="197">
        <f t="shared" si="37"/>
        <v>0</v>
      </c>
      <c r="AJ155" s="49">
        <f t="shared" si="37"/>
        <v>0</v>
      </c>
      <c r="AK155" s="198">
        <f t="shared" si="37"/>
        <v>0</v>
      </c>
      <c r="AL155" s="188">
        <f t="shared" si="37"/>
        <v>0</v>
      </c>
      <c r="AM155" s="49">
        <f t="shared" si="37"/>
        <v>0</v>
      </c>
      <c r="AN155" s="99">
        <f t="shared" si="36"/>
        <v>0</v>
      </c>
      <c r="AO155" s="57"/>
    </row>
    <row r="156" spans="1:41" ht="8.25" customHeight="1" x14ac:dyDescent="0.2">
      <c r="A156" s="477"/>
      <c r="B156" s="478"/>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113"/>
      <c r="AO156" s="117"/>
    </row>
    <row r="157" spans="1:41" ht="15" x14ac:dyDescent="0.25">
      <c r="A157" s="725" t="s">
        <v>100</v>
      </c>
      <c r="B157" s="726"/>
      <c r="C157" s="132"/>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65"/>
      <c r="AJ157" s="61"/>
      <c r="AK157" s="115"/>
      <c r="AL157" s="61"/>
      <c r="AM157" s="61"/>
      <c r="AN157" s="98"/>
      <c r="AO157" s="117"/>
    </row>
    <row r="158" spans="1:41" ht="14.45" customHeight="1" x14ac:dyDescent="0.2">
      <c r="A158" s="481" t="s">
        <v>101</v>
      </c>
      <c r="B158" s="476" t="s">
        <v>102</v>
      </c>
      <c r="C158" s="183"/>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5"/>
      <c r="AI158" s="60"/>
      <c r="AJ158" s="174"/>
      <c r="AK158" s="177"/>
      <c r="AL158" s="175"/>
      <c r="AM158" s="60"/>
      <c r="AN158" s="99">
        <f t="shared" ref="AN158:AN174" si="38">SUM(C158:AM158)</f>
        <v>0</v>
      </c>
      <c r="AO158" s="117"/>
    </row>
    <row r="159" spans="1:41" ht="14.45" customHeight="1" x14ac:dyDescent="0.2">
      <c r="A159" s="481" t="s">
        <v>103</v>
      </c>
      <c r="B159" s="476" t="s">
        <v>212</v>
      </c>
      <c r="C159" s="183"/>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5"/>
      <c r="AI159" s="60"/>
      <c r="AJ159" s="174"/>
      <c r="AK159" s="177"/>
      <c r="AL159" s="175"/>
      <c r="AM159" s="60"/>
      <c r="AN159" s="99">
        <f t="shared" si="38"/>
        <v>0</v>
      </c>
      <c r="AO159" s="117"/>
    </row>
    <row r="160" spans="1:41" ht="14.45" customHeight="1" x14ac:dyDescent="0.2">
      <c r="A160" s="481" t="s">
        <v>104</v>
      </c>
      <c r="B160" s="476" t="s">
        <v>105</v>
      </c>
      <c r="C160" s="183"/>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5"/>
      <c r="AI160" s="60"/>
      <c r="AJ160" s="185"/>
      <c r="AK160" s="177"/>
      <c r="AL160" s="175"/>
      <c r="AM160" s="60"/>
      <c r="AN160" s="99">
        <f t="shared" si="38"/>
        <v>0</v>
      </c>
      <c r="AO160" s="117"/>
    </row>
    <row r="161" spans="1:41" ht="14.45" customHeight="1" x14ac:dyDescent="0.2">
      <c r="A161" s="481" t="s">
        <v>106</v>
      </c>
      <c r="B161" s="476" t="s">
        <v>107</v>
      </c>
      <c r="C161" s="59"/>
      <c r="D161" s="59"/>
      <c r="E161" s="59"/>
      <c r="F161" s="59"/>
      <c r="G161" s="59"/>
      <c r="H161" s="59"/>
      <c r="I161" s="59"/>
      <c r="J161" s="277"/>
      <c r="K161" s="176"/>
      <c r="L161" s="59"/>
      <c r="M161" s="59"/>
      <c r="N161" s="59"/>
      <c r="O161" s="59"/>
      <c r="P161" s="60"/>
      <c r="Q161" s="60"/>
      <c r="R161" s="60"/>
      <c r="S161" s="60"/>
      <c r="T161" s="60"/>
      <c r="U161" s="60"/>
      <c r="V161" s="60"/>
      <c r="W161" s="60"/>
      <c r="X161" s="60"/>
      <c r="Y161" s="60"/>
      <c r="Z161" s="60"/>
      <c r="AA161" s="60"/>
      <c r="AB161" s="60"/>
      <c r="AC161" s="60"/>
      <c r="AD161" s="60"/>
      <c r="AE161" s="60"/>
      <c r="AF161" s="60"/>
      <c r="AG161" s="174"/>
      <c r="AH161" s="186"/>
      <c r="AI161" s="181"/>
      <c r="AJ161" s="60"/>
      <c r="AK161" s="174"/>
      <c r="AL161" s="175"/>
      <c r="AM161" s="60"/>
      <c r="AN161" s="99">
        <f t="shared" si="38"/>
        <v>0</v>
      </c>
      <c r="AO161" s="117"/>
    </row>
    <row r="162" spans="1:41" ht="14.45" customHeight="1" x14ac:dyDescent="0.2">
      <c r="A162" s="481" t="s">
        <v>108</v>
      </c>
      <c r="B162" s="476" t="s">
        <v>109</v>
      </c>
      <c r="C162" s="196"/>
      <c r="D162" s="181"/>
      <c r="E162" s="181"/>
      <c r="F162" s="181"/>
      <c r="G162" s="181"/>
      <c r="H162" s="181"/>
      <c r="I162" s="181"/>
      <c r="J162" s="181"/>
      <c r="K162" s="177"/>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75"/>
      <c r="AH162" s="60"/>
      <c r="AI162" s="174"/>
      <c r="AJ162" s="177"/>
      <c r="AK162" s="177"/>
      <c r="AL162" s="175"/>
      <c r="AM162" s="60"/>
      <c r="AN162" s="99">
        <f t="shared" si="38"/>
        <v>0</v>
      </c>
      <c r="AO162" s="117"/>
    </row>
    <row r="163" spans="1:41" ht="14.45" customHeight="1" x14ac:dyDescent="0.2">
      <c r="A163" s="481" t="s">
        <v>110</v>
      </c>
      <c r="B163" s="476" t="s">
        <v>111</v>
      </c>
      <c r="C163" s="183"/>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5"/>
      <c r="AH163" s="60"/>
      <c r="AI163" s="174"/>
      <c r="AJ163" s="177"/>
      <c r="AK163" s="177"/>
      <c r="AL163" s="175"/>
      <c r="AM163" s="60"/>
      <c r="AN163" s="99">
        <f t="shared" si="38"/>
        <v>0</v>
      </c>
      <c r="AO163" s="117"/>
    </row>
    <row r="164" spans="1:41" ht="14.45" customHeight="1" x14ac:dyDescent="0.2">
      <c r="A164" s="481" t="s">
        <v>112</v>
      </c>
      <c r="B164" s="476" t="s">
        <v>113</v>
      </c>
      <c r="C164" s="183"/>
      <c r="D164" s="177"/>
      <c r="E164" s="177"/>
      <c r="F164" s="177"/>
      <c r="G164" s="177"/>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5"/>
      <c r="AH164" s="60"/>
      <c r="AI164" s="174"/>
      <c r="AJ164" s="177"/>
      <c r="AK164" s="177"/>
      <c r="AL164" s="175"/>
      <c r="AM164" s="60"/>
      <c r="AN164" s="99">
        <f t="shared" si="38"/>
        <v>0</v>
      </c>
      <c r="AO164" s="117"/>
    </row>
    <row r="165" spans="1:41" ht="14.45" customHeight="1" x14ac:dyDescent="0.2">
      <c r="A165" s="481" t="s">
        <v>114</v>
      </c>
      <c r="B165" s="476" t="s">
        <v>115</v>
      </c>
      <c r="C165" s="183"/>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5"/>
      <c r="AH165" s="60"/>
      <c r="AI165" s="174"/>
      <c r="AJ165" s="177"/>
      <c r="AK165" s="177"/>
      <c r="AL165" s="175"/>
      <c r="AM165" s="60"/>
      <c r="AN165" s="99">
        <f t="shared" si="38"/>
        <v>0</v>
      </c>
      <c r="AO165" s="117"/>
    </row>
    <row r="166" spans="1:41" ht="14.45" customHeight="1" x14ac:dyDescent="0.2">
      <c r="A166" s="481" t="s">
        <v>213</v>
      </c>
      <c r="B166" s="476" t="s">
        <v>116</v>
      </c>
      <c r="C166" s="183"/>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5"/>
      <c r="AH166" s="60"/>
      <c r="AI166" s="174"/>
      <c r="AJ166" s="177"/>
      <c r="AK166" s="177"/>
      <c r="AL166" s="175"/>
      <c r="AM166" s="60"/>
      <c r="AN166" s="99">
        <f t="shared" si="38"/>
        <v>0</v>
      </c>
      <c r="AO166" s="117"/>
    </row>
    <row r="167" spans="1:41" ht="14.45" customHeight="1" x14ac:dyDescent="0.2">
      <c r="A167" s="481" t="s">
        <v>891</v>
      </c>
      <c r="B167" s="476" t="s">
        <v>1128</v>
      </c>
      <c r="C167" s="183"/>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5"/>
      <c r="AH167" s="60"/>
      <c r="AI167" s="174"/>
      <c r="AJ167" s="177"/>
      <c r="AK167" s="177"/>
      <c r="AL167" s="175"/>
      <c r="AM167" s="60"/>
      <c r="AN167" s="99">
        <f t="shared" si="38"/>
        <v>0</v>
      </c>
      <c r="AO167" s="117"/>
    </row>
    <row r="168" spans="1:41" ht="14.45" customHeight="1" x14ac:dyDescent="0.2">
      <c r="A168" s="481" t="s">
        <v>892</v>
      </c>
      <c r="B168" s="476" t="s">
        <v>1129</v>
      </c>
      <c r="C168" s="183"/>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5"/>
      <c r="AH168" s="60"/>
      <c r="AI168" s="174"/>
      <c r="AJ168" s="177"/>
      <c r="AK168" s="177"/>
      <c r="AL168" s="175"/>
      <c r="AM168" s="60"/>
      <c r="AN168" s="99">
        <f t="shared" si="38"/>
        <v>0</v>
      </c>
      <c r="AO168" s="117"/>
    </row>
    <row r="169" spans="1:41" ht="14.45" customHeight="1" x14ac:dyDescent="0.2">
      <c r="A169" s="481" t="s">
        <v>893</v>
      </c>
      <c r="B169" s="476" t="s">
        <v>1130</v>
      </c>
      <c r="C169" s="183"/>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5"/>
      <c r="AH169" s="60"/>
      <c r="AI169" s="174"/>
      <c r="AJ169" s="177"/>
      <c r="AK169" s="177"/>
      <c r="AL169" s="175"/>
      <c r="AM169" s="60"/>
      <c r="AN169" s="99">
        <f t="shared" si="38"/>
        <v>0</v>
      </c>
      <c r="AO169" s="117"/>
    </row>
    <row r="170" spans="1:41" ht="14.45" customHeight="1" x14ac:dyDescent="0.2">
      <c r="A170" s="481" t="s">
        <v>117</v>
      </c>
      <c r="B170" s="476" t="s">
        <v>190</v>
      </c>
      <c r="C170" s="183"/>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5"/>
      <c r="AH170" s="60"/>
      <c r="AI170" s="174"/>
      <c r="AJ170" s="177"/>
      <c r="AK170" s="177"/>
      <c r="AL170" s="175"/>
      <c r="AM170" s="60"/>
      <c r="AN170" s="99">
        <f t="shared" si="38"/>
        <v>0</v>
      </c>
      <c r="AO170" s="117"/>
    </row>
    <row r="171" spans="1:41" ht="14.45" customHeight="1" x14ac:dyDescent="0.2">
      <c r="A171" s="481" t="s">
        <v>118</v>
      </c>
      <c r="B171" s="476" t="s">
        <v>119</v>
      </c>
      <c r="C171" s="183"/>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5"/>
      <c r="AH171" s="60"/>
      <c r="AI171" s="174"/>
      <c r="AJ171" s="177"/>
      <c r="AK171" s="177"/>
      <c r="AL171" s="175"/>
      <c r="AM171" s="60"/>
      <c r="AN171" s="99">
        <f t="shared" si="38"/>
        <v>0</v>
      </c>
      <c r="AO171" s="117"/>
    </row>
    <row r="172" spans="1:41" ht="14.45" customHeight="1" x14ac:dyDescent="0.2">
      <c r="A172" s="481" t="s">
        <v>120</v>
      </c>
      <c r="B172" s="476" t="s">
        <v>232</v>
      </c>
      <c r="C172" s="183"/>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c r="AA172" s="177"/>
      <c r="AB172" s="177"/>
      <c r="AC172" s="177"/>
      <c r="AD172" s="177"/>
      <c r="AE172" s="177"/>
      <c r="AF172" s="177"/>
      <c r="AG172" s="175"/>
      <c r="AH172" s="60"/>
      <c r="AI172" s="174"/>
      <c r="AJ172" s="177"/>
      <c r="AK172" s="177"/>
      <c r="AL172" s="175"/>
      <c r="AM172" s="60"/>
      <c r="AN172" s="99">
        <f t="shared" si="38"/>
        <v>0</v>
      </c>
      <c r="AO172" s="117"/>
    </row>
    <row r="173" spans="1:41" ht="14.45" customHeight="1" x14ac:dyDescent="0.2">
      <c r="A173" s="483" t="s">
        <v>433</v>
      </c>
      <c r="B173" s="476" t="s">
        <v>434</v>
      </c>
      <c r="C173" s="183"/>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5"/>
      <c r="AH173" s="60"/>
      <c r="AI173" s="174"/>
      <c r="AJ173" s="177"/>
      <c r="AK173" s="177"/>
      <c r="AL173" s="175"/>
      <c r="AM173" s="60"/>
      <c r="AN173" s="99">
        <f t="shared" si="38"/>
        <v>0</v>
      </c>
      <c r="AO173" s="117"/>
    </row>
    <row r="174" spans="1:41" ht="14.45" customHeight="1" x14ac:dyDescent="0.2">
      <c r="A174" s="483" t="s">
        <v>681</v>
      </c>
      <c r="B174" s="485" t="s">
        <v>733</v>
      </c>
      <c r="C174" s="192"/>
      <c r="D174" s="186"/>
      <c r="E174" s="186"/>
      <c r="F174" s="186"/>
      <c r="G174" s="186"/>
      <c r="H174" s="186"/>
      <c r="I174" s="186"/>
      <c r="J174" s="186"/>
      <c r="K174" s="177"/>
      <c r="L174" s="186"/>
      <c r="M174" s="186"/>
      <c r="N174" s="186"/>
      <c r="O174" s="186"/>
      <c r="P174" s="186"/>
      <c r="Q174" s="186"/>
      <c r="R174" s="186"/>
      <c r="S174" s="186"/>
      <c r="T174" s="186"/>
      <c r="U174" s="186"/>
      <c r="V174" s="186"/>
      <c r="W174" s="186"/>
      <c r="X174" s="186"/>
      <c r="Y174" s="186"/>
      <c r="Z174" s="186"/>
      <c r="AA174" s="186"/>
      <c r="AB174" s="186"/>
      <c r="AC174" s="186"/>
      <c r="AD174" s="186"/>
      <c r="AE174" s="186"/>
      <c r="AF174" s="186"/>
      <c r="AG174" s="175"/>
      <c r="AH174" s="60"/>
      <c r="AI174" s="185"/>
      <c r="AJ174" s="177"/>
      <c r="AK174" s="177"/>
      <c r="AL174" s="175"/>
      <c r="AM174" s="60"/>
      <c r="AN174" s="99">
        <f t="shared" si="38"/>
        <v>0</v>
      </c>
      <c r="AO174" s="117"/>
    </row>
    <row r="175" spans="1:41" ht="15.75" x14ac:dyDescent="0.2">
      <c r="A175" s="547" t="s">
        <v>122</v>
      </c>
      <c r="B175" s="548"/>
      <c r="C175" s="49">
        <f t="shared" ref="C175:AM175" si="39">SUM(C158:C174)</f>
        <v>0</v>
      </c>
      <c r="D175" s="50">
        <f t="shared" si="39"/>
        <v>0</v>
      </c>
      <c r="E175" s="50">
        <f t="shared" si="39"/>
        <v>0</v>
      </c>
      <c r="F175" s="50">
        <f t="shared" si="39"/>
        <v>0</v>
      </c>
      <c r="G175" s="50">
        <f t="shared" si="39"/>
        <v>0</v>
      </c>
      <c r="H175" s="49">
        <f t="shared" si="39"/>
        <v>0</v>
      </c>
      <c r="I175" s="49">
        <f t="shared" si="39"/>
        <v>0</v>
      </c>
      <c r="J175" s="49">
        <f t="shared" si="39"/>
        <v>0</v>
      </c>
      <c r="K175" s="176">
        <f t="shared" si="39"/>
        <v>0</v>
      </c>
      <c r="L175" s="49">
        <f t="shared" si="39"/>
        <v>0</v>
      </c>
      <c r="M175" s="49">
        <f t="shared" si="39"/>
        <v>0</v>
      </c>
      <c r="N175" s="49">
        <f t="shared" si="39"/>
        <v>0</v>
      </c>
      <c r="O175" s="49">
        <f t="shared" si="39"/>
        <v>0</v>
      </c>
      <c r="P175" s="49">
        <f t="shared" si="39"/>
        <v>0</v>
      </c>
      <c r="Q175" s="49">
        <f t="shared" si="39"/>
        <v>0</v>
      </c>
      <c r="R175" s="49">
        <f t="shared" si="39"/>
        <v>0</v>
      </c>
      <c r="S175" s="49">
        <f t="shared" si="39"/>
        <v>0</v>
      </c>
      <c r="T175" s="49">
        <f t="shared" si="39"/>
        <v>0</v>
      </c>
      <c r="U175" s="49">
        <f t="shared" si="39"/>
        <v>0</v>
      </c>
      <c r="V175" s="49">
        <f t="shared" ref="V175" si="40">SUM(V158:V174)</f>
        <v>0</v>
      </c>
      <c r="W175" s="49">
        <f t="shared" si="39"/>
        <v>0</v>
      </c>
      <c r="X175" s="49">
        <f t="shared" si="39"/>
        <v>0</v>
      </c>
      <c r="Y175" s="49">
        <f t="shared" si="39"/>
        <v>0</v>
      </c>
      <c r="Z175" s="49">
        <f t="shared" si="39"/>
        <v>0</v>
      </c>
      <c r="AA175" s="49">
        <f t="shared" si="39"/>
        <v>0</v>
      </c>
      <c r="AB175" s="49">
        <f t="shared" si="39"/>
        <v>0</v>
      </c>
      <c r="AC175" s="49">
        <f t="shared" si="39"/>
        <v>0</v>
      </c>
      <c r="AD175" s="49">
        <f t="shared" si="39"/>
        <v>0</v>
      </c>
      <c r="AE175" s="49">
        <f t="shared" si="39"/>
        <v>0</v>
      </c>
      <c r="AF175" s="49">
        <f t="shared" ref="AF175" si="41">SUM(AF158:AF174)</f>
        <v>0</v>
      </c>
      <c r="AG175" s="187">
        <f t="shared" si="39"/>
        <v>0</v>
      </c>
      <c r="AH175" s="49">
        <f t="shared" si="39"/>
        <v>0</v>
      </c>
      <c r="AI175" s="49">
        <f t="shared" si="39"/>
        <v>0</v>
      </c>
      <c r="AJ175" s="49">
        <f t="shared" si="39"/>
        <v>0</v>
      </c>
      <c r="AK175" s="197">
        <f t="shared" si="39"/>
        <v>0</v>
      </c>
      <c r="AL175" s="188">
        <f t="shared" si="39"/>
        <v>0</v>
      </c>
      <c r="AM175" s="49">
        <f t="shared" si="39"/>
        <v>0</v>
      </c>
      <c r="AN175" s="99">
        <f>SUM(C175:AM175)</f>
        <v>0</v>
      </c>
      <c r="AO175" s="57"/>
    </row>
    <row r="176" spans="1:41" ht="8.25" customHeight="1" x14ac:dyDescent="0.2">
      <c r="A176" s="477"/>
      <c r="B176" s="478"/>
      <c r="C176" s="111"/>
      <c r="D176" s="111"/>
      <c r="E176" s="65"/>
      <c r="F176" s="65"/>
      <c r="G176" s="65"/>
      <c r="H176" s="111"/>
      <c r="I176" s="111"/>
      <c r="J176" s="111"/>
      <c r="K176" s="65"/>
      <c r="L176" s="111"/>
      <c r="M176" s="111"/>
      <c r="N176" s="111"/>
      <c r="O176" s="111"/>
      <c r="P176" s="111"/>
      <c r="Q176" s="111"/>
      <c r="R176" s="111"/>
      <c r="S176" s="111"/>
      <c r="T176" s="111"/>
      <c r="U176" s="65"/>
      <c r="V176" s="65"/>
      <c r="W176" s="65"/>
      <c r="X176" s="111"/>
      <c r="Y176" s="111"/>
      <c r="Z176" s="111"/>
      <c r="AA176" s="111"/>
      <c r="AB176" s="65"/>
      <c r="AC176" s="65"/>
      <c r="AD176" s="65"/>
      <c r="AE176" s="65"/>
      <c r="AF176" s="65"/>
      <c r="AG176" s="65"/>
      <c r="AH176" s="65"/>
      <c r="AI176" s="111"/>
      <c r="AJ176" s="65"/>
      <c r="AK176" s="65"/>
      <c r="AL176" s="65"/>
      <c r="AM176" s="111"/>
      <c r="AN176" s="113"/>
      <c r="AO176" s="117"/>
    </row>
    <row r="177" spans="1:41" ht="15" x14ac:dyDescent="0.2">
      <c r="A177" s="717" t="s">
        <v>123</v>
      </c>
      <c r="B177" s="718"/>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98"/>
      <c r="AO177" s="117"/>
    </row>
    <row r="178" spans="1:41" ht="14.45" customHeight="1" x14ac:dyDescent="0.2">
      <c r="A178" s="481" t="s">
        <v>214</v>
      </c>
      <c r="B178" s="476" t="s">
        <v>955</v>
      </c>
      <c r="C178" s="183"/>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5"/>
      <c r="AH178" s="60"/>
      <c r="AI178" s="174"/>
      <c r="AJ178" s="177"/>
      <c r="AK178" s="177"/>
      <c r="AL178" s="175"/>
      <c r="AM178" s="60"/>
      <c r="AN178" s="99">
        <f t="shared" ref="AN178:AN190" si="42">SUM(C178:AM178)</f>
        <v>0</v>
      </c>
      <c r="AO178" s="117"/>
    </row>
    <row r="179" spans="1:41" ht="14.45" customHeight="1" x14ac:dyDescent="0.2">
      <c r="A179" s="481" t="s">
        <v>894</v>
      </c>
      <c r="B179" s="476" t="s">
        <v>944</v>
      </c>
      <c r="C179" s="183"/>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5"/>
      <c r="AH179" s="60"/>
      <c r="AI179" s="174"/>
      <c r="AJ179" s="177"/>
      <c r="AK179" s="177"/>
      <c r="AL179" s="175"/>
      <c r="AM179" s="60"/>
      <c r="AN179" s="99">
        <f t="shared" si="42"/>
        <v>0</v>
      </c>
      <c r="AO179" s="117"/>
    </row>
    <row r="180" spans="1:41" ht="14.45" customHeight="1" x14ac:dyDescent="0.2">
      <c r="A180" s="481" t="s">
        <v>898</v>
      </c>
      <c r="B180" s="476" t="s">
        <v>945</v>
      </c>
      <c r="C180" s="183"/>
      <c r="D180" s="177"/>
      <c r="E180" s="177"/>
      <c r="F180" s="177"/>
      <c r="G180" s="177"/>
      <c r="H180" s="177"/>
      <c r="I180" s="177"/>
      <c r="J180" s="177"/>
      <c r="K180" s="177"/>
      <c r="L180" s="177"/>
      <c r="M180" s="177"/>
      <c r="N180" s="177"/>
      <c r="O180" s="177"/>
      <c r="P180" s="177"/>
      <c r="Q180" s="177"/>
      <c r="R180" s="177"/>
      <c r="S180" s="177"/>
      <c r="T180" s="177"/>
      <c r="U180" s="177"/>
      <c r="V180" s="177"/>
      <c r="W180" s="177"/>
      <c r="X180" s="177"/>
      <c r="Y180" s="177"/>
      <c r="Z180" s="177"/>
      <c r="AA180" s="177"/>
      <c r="AB180" s="177"/>
      <c r="AC180" s="177"/>
      <c r="AD180" s="177"/>
      <c r="AE180" s="177"/>
      <c r="AF180" s="177"/>
      <c r="AG180" s="175"/>
      <c r="AH180" s="60"/>
      <c r="AI180" s="174"/>
      <c r="AJ180" s="177"/>
      <c r="AK180" s="177"/>
      <c r="AL180" s="175"/>
      <c r="AM180" s="60"/>
      <c r="AN180" s="99">
        <f t="shared" si="42"/>
        <v>0</v>
      </c>
      <c r="AO180" s="117"/>
    </row>
    <row r="181" spans="1:41" ht="14.45" customHeight="1" x14ac:dyDescent="0.2">
      <c r="A181" s="481" t="s">
        <v>899</v>
      </c>
      <c r="B181" s="476" t="s">
        <v>946</v>
      </c>
      <c r="C181" s="183"/>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E181" s="177"/>
      <c r="AF181" s="177"/>
      <c r="AG181" s="175"/>
      <c r="AH181" s="60"/>
      <c r="AI181" s="174"/>
      <c r="AJ181" s="177"/>
      <c r="AK181" s="177"/>
      <c r="AL181" s="175"/>
      <c r="AM181" s="60"/>
      <c r="AN181" s="99">
        <f t="shared" si="42"/>
        <v>0</v>
      </c>
      <c r="AO181" s="117"/>
    </row>
    <row r="182" spans="1:41" ht="14.45" customHeight="1" x14ac:dyDescent="0.2">
      <c r="A182" s="481" t="s">
        <v>124</v>
      </c>
      <c r="B182" s="476" t="s">
        <v>195</v>
      </c>
      <c r="C182" s="183"/>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c r="AE182" s="177"/>
      <c r="AF182" s="177"/>
      <c r="AG182" s="175"/>
      <c r="AH182" s="60"/>
      <c r="AI182" s="174"/>
      <c r="AJ182" s="177"/>
      <c r="AK182" s="177"/>
      <c r="AL182" s="175"/>
      <c r="AM182" s="60"/>
      <c r="AN182" s="99">
        <f t="shared" si="42"/>
        <v>0</v>
      </c>
      <c r="AO182" s="117"/>
    </row>
    <row r="183" spans="1:41" ht="14.45" customHeight="1" x14ac:dyDescent="0.2">
      <c r="A183" s="481" t="s">
        <v>125</v>
      </c>
      <c r="B183" s="486" t="s">
        <v>564</v>
      </c>
      <c r="C183" s="183"/>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5"/>
      <c r="AH183" s="60"/>
      <c r="AI183" s="174"/>
      <c r="AJ183" s="177"/>
      <c r="AK183" s="177"/>
      <c r="AL183" s="175"/>
      <c r="AM183" s="60"/>
      <c r="AN183" s="99">
        <f t="shared" si="42"/>
        <v>0</v>
      </c>
      <c r="AO183" s="117"/>
    </row>
    <row r="184" spans="1:41" ht="14.45" customHeight="1" x14ac:dyDescent="0.2">
      <c r="A184" s="483" t="s">
        <v>215</v>
      </c>
      <c r="B184" s="476" t="s">
        <v>220</v>
      </c>
      <c r="C184" s="183"/>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5"/>
      <c r="AH184" s="60"/>
      <c r="AI184" s="174"/>
      <c r="AJ184" s="177"/>
      <c r="AK184" s="177"/>
      <c r="AL184" s="175"/>
      <c r="AM184" s="60"/>
      <c r="AN184" s="99">
        <f t="shared" si="42"/>
        <v>0</v>
      </c>
      <c r="AO184" s="117"/>
    </row>
    <row r="185" spans="1:41" ht="14.45" customHeight="1" x14ac:dyDescent="0.2">
      <c r="A185" s="483" t="s">
        <v>216</v>
      </c>
      <c r="B185" s="476" t="s">
        <v>221</v>
      </c>
      <c r="C185" s="183"/>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5"/>
      <c r="AH185" s="60"/>
      <c r="AI185" s="174"/>
      <c r="AJ185" s="177"/>
      <c r="AK185" s="177"/>
      <c r="AL185" s="175"/>
      <c r="AM185" s="60"/>
      <c r="AN185" s="99">
        <f t="shared" si="42"/>
        <v>0</v>
      </c>
      <c r="AO185" s="117"/>
    </row>
    <row r="186" spans="1:41" ht="14.45" customHeight="1" x14ac:dyDescent="0.2">
      <c r="A186" s="483" t="s">
        <v>217</v>
      </c>
      <c r="B186" s="476" t="s">
        <v>957</v>
      </c>
      <c r="C186" s="183"/>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A186" s="177"/>
      <c r="AB186" s="177"/>
      <c r="AC186" s="177"/>
      <c r="AD186" s="177"/>
      <c r="AE186" s="177"/>
      <c r="AF186" s="177"/>
      <c r="AG186" s="175"/>
      <c r="AH186" s="60"/>
      <c r="AI186" s="174"/>
      <c r="AJ186" s="177"/>
      <c r="AK186" s="177"/>
      <c r="AL186" s="175"/>
      <c r="AM186" s="60"/>
      <c r="AN186" s="99">
        <f t="shared" si="42"/>
        <v>0</v>
      </c>
      <c r="AO186" s="117"/>
    </row>
    <row r="187" spans="1:41" ht="14.45" customHeight="1" x14ac:dyDescent="0.2">
      <c r="A187" s="483" t="s">
        <v>900</v>
      </c>
      <c r="B187" s="484" t="s">
        <v>950</v>
      </c>
      <c r="C187" s="183"/>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7"/>
      <c r="AG187" s="175"/>
      <c r="AH187" s="60"/>
      <c r="AI187" s="174"/>
      <c r="AJ187" s="177"/>
      <c r="AK187" s="177"/>
      <c r="AL187" s="175"/>
      <c r="AM187" s="60"/>
      <c r="AN187" s="99">
        <f t="shared" si="42"/>
        <v>0</v>
      </c>
      <c r="AO187" s="117"/>
    </row>
    <row r="188" spans="1:41" ht="14.45" customHeight="1" x14ac:dyDescent="0.2">
      <c r="A188" s="483" t="s">
        <v>901</v>
      </c>
      <c r="B188" s="484" t="s">
        <v>910</v>
      </c>
      <c r="C188" s="183"/>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7"/>
      <c r="AE188" s="177"/>
      <c r="AF188" s="177"/>
      <c r="AG188" s="175"/>
      <c r="AH188" s="60"/>
      <c r="AI188" s="174"/>
      <c r="AJ188" s="177"/>
      <c r="AK188" s="177"/>
      <c r="AL188" s="175"/>
      <c r="AM188" s="60"/>
      <c r="AN188" s="99">
        <f t="shared" si="42"/>
        <v>0</v>
      </c>
      <c r="AO188" s="117"/>
    </row>
    <row r="189" spans="1:41" ht="14.45" customHeight="1" x14ac:dyDescent="0.2">
      <c r="A189" s="483" t="s">
        <v>902</v>
      </c>
      <c r="B189" s="484" t="s">
        <v>903</v>
      </c>
      <c r="C189" s="183"/>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7"/>
      <c r="AE189" s="177"/>
      <c r="AF189" s="177"/>
      <c r="AG189" s="175"/>
      <c r="AH189" s="60"/>
      <c r="AI189" s="174"/>
      <c r="AJ189" s="177"/>
      <c r="AK189" s="177"/>
      <c r="AL189" s="175"/>
      <c r="AM189" s="60"/>
      <c r="AN189" s="99">
        <f t="shared" si="42"/>
        <v>0</v>
      </c>
      <c r="AO189" s="117"/>
    </row>
    <row r="190" spans="1:41" ht="15.75" customHeight="1" x14ac:dyDescent="0.2">
      <c r="A190" s="547" t="s">
        <v>127</v>
      </c>
      <c r="B190" s="548"/>
      <c r="C190" s="183">
        <f>SUM(C178:C189)</f>
        <v>0</v>
      </c>
      <c r="D190" s="177">
        <f t="shared" ref="D190:AM190" si="43">SUM(D178:D189)</f>
        <v>0</v>
      </c>
      <c r="E190" s="177">
        <f t="shared" si="43"/>
        <v>0</v>
      </c>
      <c r="F190" s="177">
        <f t="shared" si="43"/>
        <v>0</v>
      </c>
      <c r="G190" s="177">
        <f t="shared" si="43"/>
        <v>0</v>
      </c>
      <c r="H190" s="177">
        <f t="shared" si="43"/>
        <v>0</v>
      </c>
      <c r="I190" s="177">
        <f t="shared" si="43"/>
        <v>0</v>
      </c>
      <c r="J190" s="177">
        <f t="shared" si="43"/>
        <v>0</v>
      </c>
      <c r="K190" s="177">
        <f t="shared" si="43"/>
        <v>0</v>
      </c>
      <c r="L190" s="177">
        <f t="shared" si="43"/>
        <v>0</v>
      </c>
      <c r="M190" s="177">
        <f t="shared" si="43"/>
        <v>0</v>
      </c>
      <c r="N190" s="177">
        <f t="shared" si="43"/>
        <v>0</v>
      </c>
      <c r="O190" s="177">
        <f t="shared" si="43"/>
        <v>0</v>
      </c>
      <c r="P190" s="177">
        <f t="shared" si="43"/>
        <v>0</v>
      </c>
      <c r="Q190" s="177">
        <f t="shared" si="43"/>
        <v>0</v>
      </c>
      <c r="R190" s="177">
        <f t="shared" si="43"/>
        <v>0</v>
      </c>
      <c r="S190" s="177">
        <f t="shared" si="43"/>
        <v>0</v>
      </c>
      <c r="T190" s="177">
        <f t="shared" si="43"/>
        <v>0</v>
      </c>
      <c r="U190" s="177">
        <f t="shared" si="43"/>
        <v>0</v>
      </c>
      <c r="V190" s="177">
        <f t="shared" si="43"/>
        <v>0</v>
      </c>
      <c r="W190" s="177">
        <f t="shared" si="43"/>
        <v>0</v>
      </c>
      <c r="X190" s="177">
        <f t="shared" si="43"/>
        <v>0</v>
      </c>
      <c r="Y190" s="177">
        <f t="shared" si="43"/>
        <v>0</v>
      </c>
      <c r="Z190" s="177">
        <f t="shared" si="43"/>
        <v>0</v>
      </c>
      <c r="AA190" s="177">
        <f t="shared" si="43"/>
        <v>0</v>
      </c>
      <c r="AB190" s="177">
        <f t="shared" si="43"/>
        <v>0</v>
      </c>
      <c r="AC190" s="177">
        <f t="shared" si="43"/>
        <v>0</v>
      </c>
      <c r="AD190" s="177">
        <f t="shared" si="43"/>
        <v>0</v>
      </c>
      <c r="AE190" s="177">
        <f t="shared" si="43"/>
        <v>0</v>
      </c>
      <c r="AF190" s="177">
        <f t="shared" si="43"/>
        <v>0</v>
      </c>
      <c r="AG190" s="175">
        <f t="shared" si="43"/>
        <v>0</v>
      </c>
      <c r="AH190" s="60">
        <f t="shared" si="43"/>
        <v>0</v>
      </c>
      <c r="AI190" s="174">
        <f t="shared" si="43"/>
        <v>0</v>
      </c>
      <c r="AJ190" s="177">
        <f t="shared" si="43"/>
        <v>0</v>
      </c>
      <c r="AK190" s="177">
        <f t="shared" si="43"/>
        <v>0</v>
      </c>
      <c r="AL190" s="175">
        <f t="shared" si="43"/>
        <v>0</v>
      </c>
      <c r="AM190" s="60">
        <f t="shared" si="43"/>
        <v>0</v>
      </c>
      <c r="AN190" s="99">
        <f t="shared" si="42"/>
        <v>0</v>
      </c>
      <c r="AO190" s="57"/>
    </row>
    <row r="191" spans="1:41" ht="8.25" customHeight="1" thickBot="1" x14ac:dyDescent="0.25">
      <c r="A191" s="487"/>
      <c r="B191" s="488"/>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98"/>
      <c r="AO191" s="117"/>
    </row>
    <row r="192" spans="1:41" s="55" customFormat="1" ht="16.5" customHeight="1" thickBot="1" x14ac:dyDescent="0.3">
      <c r="A192" s="489" t="s">
        <v>128</v>
      </c>
      <c r="B192" s="490"/>
      <c r="C192" s="102">
        <f t="shared" ref="C192:AL192" si="44">SUM(C128,C155,C175,C190)</f>
        <v>0</v>
      </c>
      <c r="D192" s="102">
        <f t="shared" si="44"/>
        <v>0</v>
      </c>
      <c r="E192" s="102">
        <f t="shared" si="44"/>
        <v>0</v>
      </c>
      <c r="F192" s="102">
        <f t="shared" si="44"/>
        <v>0</v>
      </c>
      <c r="G192" s="102">
        <f t="shared" si="44"/>
        <v>0</v>
      </c>
      <c r="H192" s="102">
        <f t="shared" si="44"/>
        <v>0</v>
      </c>
      <c r="I192" s="102">
        <f t="shared" si="44"/>
        <v>0</v>
      </c>
      <c r="J192" s="102">
        <f t="shared" si="44"/>
        <v>0</v>
      </c>
      <c r="K192" s="200">
        <f t="shared" si="44"/>
        <v>0</v>
      </c>
      <c r="L192" s="102">
        <f t="shared" si="44"/>
        <v>0</v>
      </c>
      <c r="M192" s="102">
        <f t="shared" si="44"/>
        <v>0</v>
      </c>
      <c r="N192" s="102">
        <f t="shared" si="44"/>
        <v>0</v>
      </c>
      <c r="O192" s="102">
        <f t="shared" si="44"/>
        <v>0</v>
      </c>
      <c r="P192" s="102">
        <f t="shared" si="44"/>
        <v>0</v>
      </c>
      <c r="Q192" s="102">
        <f t="shared" si="44"/>
        <v>0</v>
      </c>
      <c r="R192" s="102">
        <f t="shared" si="44"/>
        <v>0</v>
      </c>
      <c r="S192" s="102">
        <f t="shared" si="44"/>
        <v>0</v>
      </c>
      <c r="T192" s="102">
        <f t="shared" si="44"/>
        <v>0</v>
      </c>
      <c r="U192" s="102">
        <f t="shared" si="44"/>
        <v>0</v>
      </c>
      <c r="V192" s="102">
        <f t="shared" ref="V192" si="45">SUM(V128,V155,V175,V190)</f>
        <v>0</v>
      </c>
      <c r="W192" s="102">
        <f t="shared" si="44"/>
        <v>0</v>
      </c>
      <c r="X192" s="102">
        <f t="shared" si="44"/>
        <v>0</v>
      </c>
      <c r="Y192" s="102">
        <f t="shared" si="44"/>
        <v>0</v>
      </c>
      <c r="Z192" s="102">
        <f t="shared" si="44"/>
        <v>0</v>
      </c>
      <c r="AA192" s="102">
        <f t="shared" si="44"/>
        <v>0</v>
      </c>
      <c r="AB192" s="102">
        <f t="shared" si="44"/>
        <v>0</v>
      </c>
      <c r="AC192" s="102">
        <f t="shared" si="44"/>
        <v>0</v>
      </c>
      <c r="AD192" s="102">
        <f t="shared" si="44"/>
        <v>0</v>
      </c>
      <c r="AE192" s="102">
        <f t="shared" si="44"/>
        <v>0</v>
      </c>
      <c r="AF192" s="102">
        <f t="shared" ref="AF192" si="46">SUM(AF128,AF155,AF175,AF190)</f>
        <v>0</v>
      </c>
      <c r="AG192" s="200">
        <f t="shared" si="44"/>
        <v>0</v>
      </c>
      <c r="AH192" s="102">
        <f t="shared" si="44"/>
        <v>0</v>
      </c>
      <c r="AI192" s="102">
        <f t="shared" si="44"/>
        <v>0</v>
      </c>
      <c r="AJ192" s="102">
        <f t="shared" si="44"/>
        <v>0</v>
      </c>
      <c r="AK192" s="200">
        <f t="shared" si="44"/>
        <v>0</v>
      </c>
      <c r="AL192" s="103">
        <f t="shared" si="44"/>
        <v>0</v>
      </c>
      <c r="AM192" s="102">
        <f>SUM(AM128,AM155,AM175,AM190)</f>
        <v>0</v>
      </c>
      <c r="AN192" s="104">
        <f>SUM(C192:AM192)</f>
        <v>0</v>
      </c>
      <c r="AO192" s="117"/>
    </row>
    <row r="193" spans="1:41" s="56" customFormat="1" ht="8.25" customHeight="1" thickBot="1" x14ac:dyDescent="0.25">
      <c r="A193" s="491"/>
      <c r="B193" s="49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97"/>
      <c r="AO193" s="117"/>
    </row>
    <row r="194" spans="1:41" s="55" customFormat="1" ht="16.5" customHeight="1" thickBot="1" x14ac:dyDescent="0.3">
      <c r="A194" s="489" t="s">
        <v>606</v>
      </c>
      <c r="B194" s="490"/>
      <c r="C194" s="102">
        <f t="shared" ref="C194:AM194" si="47">SUM(C100,C192)</f>
        <v>0</v>
      </c>
      <c r="D194" s="102">
        <f t="shared" si="47"/>
        <v>0</v>
      </c>
      <c r="E194" s="102">
        <f t="shared" si="47"/>
        <v>0</v>
      </c>
      <c r="F194" s="102">
        <f t="shared" si="47"/>
        <v>0</v>
      </c>
      <c r="G194" s="102">
        <f t="shared" si="47"/>
        <v>0</v>
      </c>
      <c r="H194" s="102">
        <f t="shared" si="47"/>
        <v>0</v>
      </c>
      <c r="I194" s="102">
        <f t="shared" si="47"/>
        <v>0</v>
      </c>
      <c r="J194" s="102">
        <f t="shared" si="47"/>
        <v>0</v>
      </c>
      <c r="K194" s="102">
        <f t="shared" si="47"/>
        <v>0</v>
      </c>
      <c r="L194" s="102">
        <f t="shared" si="47"/>
        <v>0</v>
      </c>
      <c r="M194" s="102">
        <f t="shared" si="47"/>
        <v>0</v>
      </c>
      <c r="N194" s="102">
        <f t="shared" si="47"/>
        <v>0</v>
      </c>
      <c r="O194" s="102">
        <f t="shared" si="47"/>
        <v>0</v>
      </c>
      <c r="P194" s="102">
        <f t="shared" si="47"/>
        <v>0</v>
      </c>
      <c r="Q194" s="102">
        <f t="shared" si="47"/>
        <v>0</v>
      </c>
      <c r="R194" s="102">
        <f t="shared" si="47"/>
        <v>0</v>
      </c>
      <c r="S194" s="102">
        <f t="shared" si="47"/>
        <v>0</v>
      </c>
      <c r="T194" s="102">
        <f t="shared" si="47"/>
        <v>0</v>
      </c>
      <c r="U194" s="102">
        <f t="shared" si="47"/>
        <v>0</v>
      </c>
      <c r="V194" s="102">
        <f t="shared" ref="V194" si="48">SUM(V100,V192)</f>
        <v>0</v>
      </c>
      <c r="W194" s="102">
        <f t="shared" si="47"/>
        <v>0</v>
      </c>
      <c r="X194" s="102">
        <f t="shared" si="47"/>
        <v>0</v>
      </c>
      <c r="Y194" s="102">
        <f t="shared" si="47"/>
        <v>0</v>
      </c>
      <c r="Z194" s="102">
        <f t="shared" si="47"/>
        <v>0</v>
      </c>
      <c r="AA194" s="102">
        <f t="shared" si="47"/>
        <v>0</v>
      </c>
      <c r="AB194" s="102">
        <f t="shared" si="47"/>
        <v>0</v>
      </c>
      <c r="AC194" s="102">
        <f t="shared" si="47"/>
        <v>0</v>
      </c>
      <c r="AD194" s="102">
        <f t="shared" si="47"/>
        <v>0</v>
      </c>
      <c r="AE194" s="102">
        <f t="shared" si="47"/>
        <v>0</v>
      </c>
      <c r="AF194" s="102">
        <f t="shared" ref="AF194" si="49">SUM(AF100,AF192)</f>
        <v>0</v>
      </c>
      <c r="AG194" s="102">
        <f t="shared" si="47"/>
        <v>0</v>
      </c>
      <c r="AH194" s="102">
        <f t="shared" si="47"/>
        <v>0</v>
      </c>
      <c r="AI194" s="102">
        <f t="shared" si="47"/>
        <v>0</v>
      </c>
      <c r="AJ194" s="102">
        <f t="shared" si="47"/>
        <v>0</v>
      </c>
      <c r="AK194" s="102">
        <f t="shared" si="47"/>
        <v>0</v>
      </c>
      <c r="AL194" s="102">
        <f t="shared" si="47"/>
        <v>0</v>
      </c>
      <c r="AM194" s="102">
        <f t="shared" si="47"/>
        <v>0</v>
      </c>
      <c r="AN194" s="104">
        <f>SUM(C194:AM194)</f>
        <v>0</v>
      </c>
      <c r="AO194" s="117"/>
    </row>
    <row r="195" spans="1:41" x14ac:dyDescent="0.2">
      <c r="A195" s="493"/>
      <c r="B195" s="493"/>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row>
    <row r="196" spans="1:41" x14ac:dyDescent="0.2">
      <c r="A196" s="493" t="s">
        <v>633</v>
      </c>
      <c r="B196" s="493"/>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57"/>
      <c r="AO196" s="117"/>
    </row>
    <row r="197" spans="1:41" x14ac:dyDescent="0.2">
      <c r="A197" s="493" t="s">
        <v>152</v>
      </c>
      <c r="B197" s="493"/>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row>
    <row r="198" spans="1:41" ht="20.25" x14ac:dyDescent="0.2">
      <c r="A198" s="131"/>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row>
    <row r="199" spans="1:41"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row>
  </sheetData>
  <sheetProtection algorithmName="SHA-512" hashValue="zftNuyrRxLTPivL1hsFi3TNw4hUSXEWvRLUwkHfbw4hhubF9oxSVDzdzNWZcEmBUwwmRrFtRPBRT66nkiESgTA==" saltValue="75dMvom1m4eZkztxXskdug==" spinCount="100000" sheet="1"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84:B84"/>
    <mergeCell ref="A92:B92"/>
    <mergeCell ref="A100:B100"/>
    <mergeCell ref="A19:B19"/>
    <mergeCell ref="A24:B24"/>
    <mergeCell ref="A32:B32"/>
    <mergeCell ref="A39:B39"/>
    <mergeCell ref="A45:B45"/>
    <mergeCell ref="A55:B55"/>
    <mergeCell ref="A177:B177"/>
    <mergeCell ref="A102:B102"/>
    <mergeCell ref="A128:B128"/>
    <mergeCell ref="A130:B130"/>
    <mergeCell ref="A98:B98"/>
    <mergeCell ref="A157:B157"/>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Q199"/>
  <sheetViews>
    <sheetView showGridLines="0" showZeros="0" tabSelected="1" zoomScale="70" zoomScaleNormal="70" workbookViewId="0">
      <pane xSplit="2" ySplit="2" topLeftCell="C84" activePane="bottomRight" state="frozen"/>
      <selection pane="topRight" activeCell="C1" sqref="C1"/>
      <selection pane="bottomLeft" activeCell="A3" sqref="A3"/>
      <selection pane="bottomRight" activeCell="B90" sqref="B90"/>
    </sheetView>
  </sheetViews>
  <sheetFormatPr defaultColWidth="9.140625" defaultRowHeight="14.25" x14ac:dyDescent="0.2"/>
  <cols>
    <col min="1" max="1" width="12.28515625" style="45" customWidth="1"/>
    <col min="2" max="2" width="92.7109375" style="45" customWidth="1"/>
    <col min="3" max="3" width="7.5703125" style="45" bestFit="1" customWidth="1"/>
    <col min="4" max="41" width="7" style="45" customWidth="1"/>
    <col min="42" max="42" width="7.7109375" style="45" customWidth="1"/>
    <col min="43" max="16384" width="9.140625" style="45"/>
  </cols>
  <sheetData>
    <row r="1" spans="1:43" ht="18" x14ac:dyDescent="0.2">
      <c r="A1" s="42" t="str">
        <f>"Verdelingsmatrix gemeente "&amp;+'4.Informatie'!C6&amp;" ("&amp;'4.Informatie'!C7&amp;"): "&amp;'4.Informatie'!C8 &amp;" "&amp;'4.Informatie'!C9&amp;" periode "&amp;'4.Informatie'!C10&amp;", baten"</f>
        <v>Verdelingsmatrix gemeente aaaa (xxxx): 2025  periode , baten</v>
      </c>
      <c r="B1" s="43"/>
      <c r="C1" s="506" t="s">
        <v>435</v>
      </c>
      <c r="D1" s="506" t="s">
        <v>436</v>
      </c>
      <c r="E1" s="506" t="s">
        <v>27</v>
      </c>
      <c r="F1" s="506" t="s">
        <v>311</v>
      </c>
      <c r="G1" s="506" t="s">
        <v>312</v>
      </c>
      <c r="H1" s="506" t="s">
        <v>29</v>
      </c>
      <c r="I1" s="506" t="s">
        <v>437</v>
      </c>
      <c r="J1" s="506" t="s">
        <v>438</v>
      </c>
      <c r="K1" s="506" t="s">
        <v>439</v>
      </c>
      <c r="L1" s="506" t="s">
        <v>314</v>
      </c>
      <c r="M1" s="506" t="s">
        <v>31</v>
      </c>
      <c r="N1" s="506" t="s">
        <v>32</v>
      </c>
      <c r="O1" s="506" t="s">
        <v>33</v>
      </c>
      <c r="P1" s="506" t="s">
        <v>316</v>
      </c>
      <c r="Q1" s="506" t="s">
        <v>317</v>
      </c>
      <c r="R1" s="506" t="s">
        <v>318</v>
      </c>
      <c r="S1" s="506" t="s">
        <v>319</v>
      </c>
      <c r="T1" s="506" t="s">
        <v>320</v>
      </c>
      <c r="U1" s="506" t="s">
        <v>321</v>
      </c>
      <c r="V1" s="506" t="s">
        <v>322</v>
      </c>
      <c r="W1" s="506" t="s">
        <v>323</v>
      </c>
      <c r="X1" s="506" t="s">
        <v>911</v>
      </c>
      <c r="Y1" s="506" t="s">
        <v>920</v>
      </c>
      <c r="Z1" s="506" t="s">
        <v>914</v>
      </c>
      <c r="AA1" s="506" t="s">
        <v>921</v>
      </c>
      <c r="AB1" s="506" t="s">
        <v>922</v>
      </c>
      <c r="AC1" s="506" t="s">
        <v>923</v>
      </c>
      <c r="AD1" s="506" t="s">
        <v>924</v>
      </c>
      <c r="AE1" s="506" t="s">
        <v>926</v>
      </c>
      <c r="AF1" s="506" t="s">
        <v>927</v>
      </c>
      <c r="AG1" s="506" t="s">
        <v>929</v>
      </c>
      <c r="AH1" s="506" t="s">
        <v>34</v>
      </c>
      <c r="AI1" s="506" t="s">
        <v>35</v>
      </c>
      <c r="AJ1" s="506" t="s">
        <v>41</v>
      </c>
      <c r="AK1" s="506" t="s">
        <v>324</v>
      </c>
      <c r="AL1" s="506" t="s">
        <v>325</v>
      </c>
      <c r="AM1" s="506" t="s">
        <v>326</v>
      </c>
      <c r="AN1" s="506" t="s">
        <v>327</v>
      </c>
      <c r="AO1" s="506" t="s">
        <v>328</v>
      </c>
      <c r="AP1" s="507"/>
      <c r="AQ1" s="44"/>
    </row>
    <row r="2" spans="1:43" ht="168" customHeight="1" thickBot="1" x14ac:dyDescent="0.3">
      <c r="A2" s="498" t="s">
        <v>329</v>
      </c>
      <c r="B2" s="494" t="s">
        <v>43</v>
      </c>
      <c r="C2" s="495" t="s">
        <v>133</v>
      </c>
      <c r="D2" s="495" t="s">
        <v>440</v>
      </c>
      <c r="E2" s="495" t="s">
        <v>332</v>
      </c>
      <c r="F2" s="495" t="s">
        <v>333</v>
      </c>
      <c r="G2" s="495" t="s">
        <v>131</v>
      </c>
      <c r="H2" s="495" t="s">
        <v>441</v>
      </c>
      <c r="I2" s="495" t="s">
        <v>442</v>
      </c>
      <c r="J2" s="495" t="s">
        <v>130</v>
      </c>
      <c r="K2" s="495" t="s">
        <v>443</v>
      </c>
      <c r="L2" s="495" t="s">
        <v>132</v>
      </c>
      <c r="M2" s="495" t="s">
        <v>444</v>
      </c>
      <c r="N2" s="495" t="s">
        <v>337</v>
      </c>
      <c r="O2" s="495" t="s">
        <v>338</v>
      </c>
      <c r="P2" s="495" t="s">
        <v>339</v>
      </c>
      <c r="Q2" s="495" t="s">
        <v>571</v>
      </c>
      <c r="R2" s="495" t="s">
        <v>340</v>
      </c>
      <c r="S2" s="495" t="s">
        <v>341</v>
      </c>
      <c r="T2" s="495" t="s">
        <v>342</v>
      </c>
      <c r="U2" s="495" t="s">
        <v>343</v>
      </c>
      <c r="V2" s="495" t="s">
        <v>344</v>
      </c>
      <c r="W2" s="495" t="s">
        <v>345</v>
      </c>
      <c r="X2" s="495" t="s">
        <v>912</v>
      </c>
      <c r="Y2" s="495" t="s">
        <v>913</v>
      </c>
      <c r="Z2" s="495" t="s">
        <v>915</v>
      </c>
      <c r="AA2" s="495" t="s">
        <v>916</v>
      </c>
      <c r="AB2" s="495" t="s">
        <v>917</v>
      </c>
      <c r="AC2" s="495" t="s">
        <v>918</v>
      </c>
      <c r="AD2" s="495" t="s">
        <v>919</v>
      </c>
      <c r="AE2" s="496" t="s">
        <v>925</v>
      </c>
      <c r="AF2" s="495" t="s">
        <v>928</v>
      </c>
      <c r="AG2" s="495" t="s">
        <v>930</v>
      </c>
      <c r="AH2" s="495" t="s">
        <v>346</v>
      </c>
      <c r="AI2" s="495" t="s">
        <v>445</v>
      </c>
      <c r="AJ2" s="495" t="s">
        <v>347</v>
      </c>
      <c r="AK2" s="495" t="s">
        <v>348</v>
      </c>
      <c r="AL2" s="495" t="s">
        <v>349</v>
      </c>
      <c r="AM2" s="495" t="s">
        <v>44</v>
      </c>
      <c r="AN2" s="495" t="s">
        <v>350</v>
      </c>
      <c r="AO2" s="495" t="s">
        <v>46</v>
      </c>
      <c r="AP2" s="497" t="s">
        <v>351</v>
      </c>
      <c r="AQ2" s="46"/>
    </row>
    <row r="3" spans="1:43" ht="8.25" customHeight="1" x14ac:dyDescent="0.2">
      <c r="A3" s="499"/>
      <c r="B3" s="480"/>
      <c r="C3" s="106"/>
      <c r="D3" s="106"/>
      <c r="E3" s="58"/>
      <c r="F3" s="58"/>
      <c r="G3" s="58"/>
      <c r="H3" s="106"/>
      <c r="I3" s="106"/>
      <c r="J3" s="106"/>
      <c r="K3" s="106"/>
      <c r="L3" s="106"/>
      <c r="M3" s="106"/>
      <c r="N3" s="106"/>
      <c r="O3" s="106"/>
      <c r="P3" s="106"/>
      <c r="Q3" s="106"/>
      <c r="R3" s="106"/>
      <c r="S3" s="106"/>
      <c r="T3" s="106"/>
      <c r="U3" s="58"/>
      <c r="V3" s="58"/>
      <c r="W3" s="58"/>
      <c r="X3" s="58"/>
      <c r="Y3" s="106"/>
      <c r="Z3" s="106"/>
      <c r="AA3" s="106"/>
      <c r="AB3" s="106"/>
      <c r="AC3" s="58"/>
      <c r="AD3" s="58"/>
      <c r="AE3" s="58"/>
      <c r="AF3" s="58"/>
      <c r="AG3" s="58"/>
      <c r="AH3" s="106"/>
      <c r="AI3" s="58"/>
      <c r="AJ3" s="58"/>
      <c r="AK3" s="106"/>
      <c r="AL3" s="106"/>
      <c r="AM3" s="106"/>
      <c r="AN3" s="106"/>
      <c r="AO3" s="106"/>
      <c r="AP3" s="107"/>
      <c r="AQ3" s="117"/>
    </row>
    <row r="4" spans="1:43" ht="15" x14ac:dyDescent="0.2">
      <c r="A4" s="472" t="s">
        <v>352</v>
      </c>
      <c r="B4" s="473" t="s">
        <v>353</v>
      </c>
      <c r="C4" s="132"/>
      <c r="D4" s="115"/>
      <c r="E4" s="115"/>
      <c r="F4" s="115"/>
      <c r="G4" s="115"/>
      <c r="H4" s="115"/>
      <c r="I4" s="111"/>
      <c r="J4" s="111"/>
      <c r="K4" s="115"/>
      <c r="L4" s="111"/>
      <c r="M4" s="115"/>
      <c r="N4" s="115"/>
      <c r="O4" s="111"/>
      <c r="P4" s="111"/>
      <c r="Q4" s="111"/>
      <c r="R4" s="111"/>
      <c r="S4" s="111"/>
      <c r="T4" s="111"/>
      <c r="U4" s="111"/>
      <c r="V4" s="111"/>
      <c r="W4" s="111"/>
      <c r="X4" s="115"/>
      <c r="Y4" s="111"/>
      <c r="Z4" s="111"/>
      <c r="AA4" s="111"/>
      <c r="AB4" s="111"/>
      <c r="AC4" s="111"/>
      <c r="AD4" s="111"/>
      <c r="AE4" s="111"/>
      <c r="AF4" s="111"/>
      <c r="AG4" s="115"/>
      <c r="AH4" s="115"/>
      <c r="AI4" s="115"/>
      <c r="AJ4" s="115"/>
      <c r="AK4" s="115"/>
      <c r="AL4" s="115"/>
      <c r="AM4" s="115"/>
      <c r="AN4" s="115"/>
      <c r="AO4" s="112"/>
      <c r="AP4" s="113"/>
      <c r="AQ4" s="117"/>
    </row>
    <row r="5" spans="1:43" ht="14.45" customHeight="1" x14ac:dyDescent="0.2">
      <c r="A5" s="474" t="s">
        <v>354</v>
      </c>
      <c r="B5" s="546" t="s">
        <v>355</v>
      </c>
      <c r="C5" s="183"/>
      <c r="D5" s="177"/>
      <c r="E5" s="177"/>
      <c r="F5" s="177"/>
      <c r="G5" s="177"/>
      <c r="H5" s="175"/>
      <c r="I5" s="60"/>
      <c r="J5" s="60"/>
      <c r="K5" s="60"/>
      <c r="L5" s="60"/>
      <c r="M5" s="174"/>
      <c r="N5" s="60"/>
      <c r="O5" s="60"/>
      <c r="P5" s="60"/>
      <c r="Q5" s="60"/>
      <c r="R5" s="60"/>
      <c r="S5" s="60"/>
      <c r="T5" s="60"/>
      <c r="U5" s="60"/>
      <c r="V5" s="60"/>
      <c r="W5" s="60"/>
      <c r="X5" s="176"/>
      <c r="Y5" s="60"/>
      <c r="Z5" s="60"/>
      <c r="AA5" s="60"/>
      <c r="AB5" s="60"/>
      <c r="AC5" s="60"/>
      <c r="AD5" s="60"/>
      <c r="AE5" s="60"/>
      <c r="AF5" s="60"/>
      <c r="AG5" s="60"/>
      <c r="AH5" s="174"/>
      <c r="AI5" s="177"/>
      <c r="AJ5" s="177"/>
      <c r="AK5" s="175"/>
      <c r="AL5" s="60"/>
      <c r="AM5" s="174"/>
      <c r="AN5" s="60"/>
      <c r="AO5" s="60"/>
      <c r="AP5" s="99">
        <f t="shared" ref="AP5:AP15" si="0">SUM(C5:AO5)</f>
        <v>0</v>
      </c>
      <c r="AQ5" s="117"/>
    </row>
    <row r="6" spans="1:43" x14ac:dyDescent="0.2">
      <c r="A6" s="474" t="s">
        <v>356</v>
      </c>
      <c r="B6" s="546" t="s">
        <v>47</v>
      </c>
      <c r="C6" s="183"/>
      <c r="D6" s="177"/>
      <c r="E6" s="186"/>
      <c r="F6" s="186"/>
      <c r="G6" s="186"/>
      <c r="H6" s="175"/>
      <c r="I6" s="60"/>
      <c r="J6" s="60"/>
      <c r="K6" s="60"/>
      <c r="L6" s="60"/>
      <c r="M6" s="174"/>
      <c r="N6" s="60"/>
      <c r="O6" s="60"/>
      <c r="P6" s="60"/>
      <c r="Q6" s="60"/>
      <c r="R6" s="60"/>
      <c r="S6" s="60"/>
      <c r="T6" s="60"/>
      <c r="U6" s="60"/>
      <c r="V6" s="60"/>
      <c r="W6" s="60"/>
      <c r="X6" s="176"/>
      <c r="Y6" s="60"/>
      <c r="Z6" s="60"/>
      <c r="AA6" s="60"/>
      <c r="AB6" s="60"/>
      <c r="AC6" s="60"/>
      <c r="AD6" s="60"/>
      <c r="AE6" s="60"/>
      <c r="AF6" s="60"/>
      <c r="AG6" s="60"/>
      <c r="AH6" s="174"/>
      <c r="AI6" s="177"/>
      <c r="AJ6" s="177"/>
      <c r="AK6" s="175"/>
      <c r="AL6" s="60"/>
      <c r="AM6" s="174"/>
      <c r="AN6" s="60"/>
      <c r="AO6" s="60"/>
      <c r="AP6" s="99">
        <f t="shared" si="0"/>
        <v>0</v>
      </c>
      <c r="AQ6" s="117"/>
    </row>
    <row r="7" spans="1:43" x14ac:dyDescent="0.2">
      <c r="A7" s="474" t="s">
        <v>357</v>
      </c>
      <c r="B7" s="546" t="s">
        <v>358</v>
      </c>
      <c r="C7" s="183"/>
      <c r="D7" s="175"/>
      <c r="E7" s="60"/>
      <c r="F7" s="60"/>
      <c r="G7" s="60"/>
      <c r="H7" s="176"/>
      <c r="I7" s="60"/>
      <c r="J7" s="60"/>
      <c r="K7" s="176"/>
      <c r="L7" s="60"/>
      <c r="M7" s="174"/>
      <c r="N7" s="60"/>
      <c r="O7" s="60"/>
      <c r="P7" s="60"/>
      <c r="Q7" s="60"/>
      <c r="R7" s="60"/>
      <c r="S7" s="60"/>
      <c r="T7" s="60"/>
      <c r="U7" s="60"/>
      <c r="V7" s="60"/>
      <c r="W7" s="60"/>
      <c r="X7" s="176"/>
      <c r="Y7" s="60"/>
      <c r="Z7" s="60"/>
      <c r="AA7" s="60"/>
      <c r="AB7" s="60"/>
      <c r="AC7" s="60"/>
      <c r="AD7" s="60"/>
      <c r="AE7" s="60"/>
      <c r="AF7" s="60"/>
      <c r="AG7" s="60"/>
      <c r="AH7" s="174"/>
      <c r="AI7" s="177"/>
      <c r="AJ7" s="177"/>
      <c r="AK7" s="175"/>
      <c r="AL7" s="60"/>
      <c r="AM7" s="174"/>
      <c r="AN7" s="60"/>
      <c r="AO7" s="60"/>
      <c r="AP7" s="99">
        <f t="shared" si="0"/>
        <v>0</v>
      </c>
      <c r="AQ7" s="117"/>
    </row>
    <row r="8" spans="1:43" ht="14.45" customHeight="1" x14ac:dyDescent="0.2">
      <c r="A8" s="474" t="s">
        <v>359</v>
      </c>
      <c r="B8" s="546" t="s">
        <v>360</v>
      </c>
      <c r="C8" s="183"/>
      <c r="D8" s="177"/>
      <c r="E8" s="181"/>
      <c r="F8" s="181"/>
      <c r="G8" s="181"/>
      <c r="H8" s="175"/>
      <c r="I8" s="60"/>
      <c r="J8" s="60"/>
      <c r="K8" s="60"/>
      <c r="L8" s="60"/>
      <c r="M8" s="174"/>
      <c r="N8" s="60"/>
      <c r="O8" s="60"/>
      <c r="P8" s="60"/>
      <c r="Q8" s="60"/>
      <c r="R8" s="60"/>
      <c r="S8" s="60"/>
      <c r="T8" s="60"/>
      <c r="U8" s="60"/>
      <c r="V8" s="60"/>
      <c r="W8" s="60"/>
      <c r="X8" s="176"/>
      <c r="Y8" s="60"/>
      <c r="Z8" s="60"/>
      <c r="AA8" s="60"/>
      <c r="AB8" s="60"/>
      <c r="AC8" s="60"/>
      <c r="AD8" s="60"/>
      <c r="AE8" s="60"/>
      <c r="AF8" s="60"/>
      <c r="AG8" s="60"/>
      <c r="AH8" s="174"/>
      <c r="AI8" s="177"/>
      <c r="AJ8" s="177"/>
      <c r="AK8" s="175"/>
      <c r="AL8" s="60"/>
      <c r="AM8" s="174"/>
      <c r="AN8" s="60"/>
      <c r="AO8" s="60"/>
      <c r="AP8" s="99">
        <f t="shared" si="0"/>
        <v>0</v>
      </c>
      <c r="AQ8" s="117"/>
    </row>
    <row r="9" spans="1:43" ht="14.45" customHeight="1" x14ac:dyDescent="0.2">
      <c r="A9" s="474" t="s">
        <v>361</v>
      </c>
      <c r="B9" s="546" t="s">
        <v>362</v>
      </c>
      <c r="C9" s="192"/>
      <c r="D9" s="177"/>
      <c r="E9" s="177"/>
      <c r="F9" s="177"/>
      <c r="G9" s="177"/>
      <c r="H9" s="175"/>
      <c r="I9" s="66"/>
      <c r="J9" s="177"/>
      <c r="K9" s="201"/>
      <c r="L9" s="66"/>
      <c r="M9" s="174"/>
      <c r="N9" s="175"/>
      <c r="O9" s="66"/>
      <c r="P9" s="66"/>
      <c r="Q9" s="66"/>
      <c r="R9" s="66"/>
      <c r="S9" s="66"/>
      <c r="T9" s="66"/>
      <c r="U9" s="66"/>
      <c r="V9" s="60"/>
      <c r="W9" s="66"/>
      <c r="X9" s="176"/>
      <c r="Y9" s="60"/>
      <c r="Z9" s="60"/>
      <c r="AA9" s="66"/>
      <c r="AB9" s="66"/>
      <c r="AC9" s="66"/>
      <c r="AD9" s="66"/>
      <c r="AE9" s="66"/>
      <c r="AF9" s="66"/>
      <c r="AG9" s="66"/>
      <c r="AH9" s="60"/>
      <c r="AI9" s="60"/>
      <c r="AJ9" s="60"/>
      <c r="AK9" s="175"/>
      <c r="AL9" s="60"/>
      <c r="AM9" s="174"/>
      <c r="AN9" s="60"/>
      <c r="AO9" s="66"/>
      <c r="AP9" s="99">
        <f t="shared" si="0"/>
        <v>0</v>
      </c>
      <c r="AQ9" s="117"/>
    </row>
    <row r="10" spans="1:43" ht="14.45" customHeight="1" x14ac:dyDescent="0.2">
      <c r="A10" s="474" t="s">
        <v>363</v>
      </c>
      <c r="B10" s="546" t="s">
        <v>282</v>
      </c>
      <c r="C10" s="66"/>
      <c r="D10" s="174"/>
      <c r="E10" s="177"/>
      <c r="F10" s="177"/>
      <c r="G10" s="177"/>
      <c r="H10" s="175"/>
      <c r="I10" s="66"/>
      <c r="J10" s="177"/>
      <c r="K10" s="175"/>
      <c r="L10" s="66"/>
      <c r="M10" s="174"/>
      <c r="N10" s="175"/>
      <c r="O10" s="66"/>
      <c r="P10" s="66"/>
      <c r="Q10" s="66"/>
      <c r="R10" s="66"/>
      <c r="S10" s="66"/>
      <c r="T10" s="66"/>
      <c r="U10" s="66"/>
      <c r="V10" s="60"/>
      <c r="W10" s="66"/>
      <c r="X10" s="176"/>
      <c r="Y10" s="60"/>
      <c r="Z10" s="60"/>
      <c r="AA10" s="66"/>
      <c r="AB10" s="66"/>
      <c r="AC10" s="66"/>
      <c r="AD10" s="66"/>
      <c r="AE10" s="66"/>
      <c r="AF10" s="66"/>
      <c r="AG10" s="66"/>
      <c r="AH10" s="180"/>
      <c r="AI10" s="181"/>
      <c r="AJ10" s="177"/>
      <c r="AK10" s="175"/>
      <c r="AL10" s="66"/>
      <c r="AM10" s="174"/>
      <c r="AN10" s="60"/>
      <c r="AO10" s="182"/>
      <c r="AP10" s="99">
        <f t="shared" si="0"/>
        <v>0</v>
      </c>
      <c r="AQ10" s="117"/>
    </row>
    <row r="11" spans="1:43" ht="14.45" customHeight="1" x14ac:dyDescent="0.2">
      <c r="A11" s="474" t="s">
        <v>364</v>
      </c>
      <c r="B11" s="546" t="s">
        <v>283</v>
      </c>
      <c r="C11" s="66"/>
      <c r="D11" s="174"/>
      <c r="E11" s="177"/>
      <c r="F11" s="177"/>
      <c r="G11" s="177"/>
      <c r="H11" s="175"/>
      <c r="I11" s="66"/>
      <c r="J11" s="177"/>
      <c r="K11" s="193"/>
      <c r="L11" s="66"/>
      <c r="M11" s="174"/>
      <c r="N11" s="175"/>
      <c r="O11" s="66"/>
      <c r="P11" s="66"/>
      <c r="Q11" s="66"/>
      <c r="R11" s="66"/>
      <c r="S11" s="66"/>
      <c r="T11" s="66"/>
      <c r="U11" s="66"/>
      <c r="V11" s="60"/>
      <c r="W11" s="66"/>
      <c r="X11" s="176"/>
      <c r="Y11" s="60"/>
      <c r="Z11" s="60"/>
      <c r="AA11" s="66"/>
      <c r="AB11" s="66"/>
      <c r="AC11" s="66"/>
      <c r="AD11" s="66"/>
      <c r="AE11" s="66"/>
      <c r="AF11" s="66"/>
      <c r="AG11" s="66"/>
      <c r="AH11" s="174"/>
      <c r="AI11" s="177"/>
      <c r="AJ11" s="177"/>
      <c r="AK11" s="175"/>
      <c r="AL11" s="66"/>
      <c r="AM11" s="174"/>
      <c r="AN11" s="60"/>
      <c r="AO11" s="184"/>
      <c r="AP11" s="99">
        <f t="shared" si="0"/>
        <v>0</v>
      </c>
      <c r="AQ11" s="117"/>
    </row>
    <row r="12" spans="1:43" ht="14.45" customHeight="1" x14ac:dyDescent="0.2">
      <c r="A12" s="474" t="s">
        <v>365</v>
      </c>
      <c r="B12" s="546" t="s">
        <v>263</v>
      </c>
      <c r="C12" s="194"/>
      <c r="D12" s="186"/>
      <c r="E12" s="177"/>
      <c r="F12" s="177"/>
      <c r="G12" s="186"/>
      <c r="H12" s="177"/>
      <c r="I12" s="66"/>
      <c r="J12" s="175"/>
      <c r="K12" s="66"/>
      <c r="L12" s="66"/>
      <c r="M12" s="174"/>
      <c r="N12" s="177"/>
      <c r="O12" s="177"/>
      <c r="P12" s="177"/>
      <c r="Q12" s="177"/>
      <c r="R12" s="177"/>
      <c r="S12" s="177"/>
      <c r="T12" s="177"/>
      <c r="U12" s="177"/>
      <c r="V12" s="181"/>
      <c r="W12" s="177"/>
      <c r="X12" s="177"/>
      <c r="Y12" s="181"/>
      <c r="Z12" s="181"/>
      <c r="AA12" s="177"/>
      <c r="AB12" s="177"/>
      <c r="AC12" s="177"/>
      <c r="AD12" s="177"/>
      <c r="AE12" s="186"/>
      <c r="AF12" s="177"/>
      <c r="AG12" s="177"/>
      <c r="AH12" s="177"/>
      <c r="AI12" s="177"/>
      <c r="AJ12" s="177"/>
      <c r="AK12" s="175"/>
      <c r="AL12" s="66"/>
      <c r="AM12" s="177"/>
      <c r="AN12" s="60"/>
      <c r="AO12" s="184"/>
      <c r="AP12" s="99">
        <f t="shared" si="0"/>
        <v>0</v>
      </c>
      <c r="AQ12" s="117"/>
    </row>
    <row r="13" spans="1:43" ht="14.45" customHeight="1" x14ac:dyDescent="0.2">
      <c r="A13" s="474" t="s">
        <v>366</v>
      </c>
      <c r="B13" s="546" t="s">
        <v>367</v>
      </c>
      <c r="C13" s="66"/>
      <c r="D13" s="116"/>
      <c r="E13" s="174"/>
      <c r="F13" s="175"/>
      <c r="G13" s="60"/>
      <c r="H13" s="174"/>
      <c r="I13" s="66"/>
      <c r="J13" s="177"/>
      <c r="K13" s="201"/>
      <c r="L13" s="60"/>
      <c r="M13" s="174"/>
      <c r="N13" s="186"/>
      <c r="O13" s="60"/>
      <c r="P13" s="60"/>
      <c r="Q13" s="177"/>
      <c r="R13" s="60"/>
      <c r="S13" s="177"/>
      <c r="T13" s="177"/>
      <c r="U13" s="177"/>
      <c r="V13" s="177"/>
      <c r="W13" s="177"/>
      <c r="X13" s="177"/>
      <c r="Y13" s="177"/>
      <c r="Z13" s="177"/>
      <c r="AA13" s="177"/>
      <c r="AB13" s="177"/>
      <c r="AC13" s="177"/>
      <c r="AD13" s="175"/>
      <c r="AE13" s="60"/>
      <c r="AF13" s="177"/>
      <c r="AG13" s="177"/>
      <c r="AH13" s="177"/>
      <c r="AI13" s="177"/>
      <c r="AJ13" s="177"/>
      <c r="AK13" s="175"/>
      <c r="AL13" s="66"/>
      <c r="AM13" s="177"/>
      <c r="AN13" s="60"/>
      <c r="AO13" s="184"/>
      <c r="AP13" s="99">
        <f t="shared" si="0"/>
        <v>0</v>
      </c>
      <c r="AQ13" s="117"/>
    </row>
    <row r="14" spans="1:43" ht="14.45" customHeight="1" x14ac:dyDescent="0.2">
      <c r="A14" s="474" t="s">
        <v>368</v>
      </c>
      <c r="B14" s="546" t="s">
        <v>369</v>
      </c>
      <c r="C14" s="196"/>
      <c r="D14" s="181"/>
      <c r="E14" s="186"/>
      <c r="F14" s="186"/>
      <c r="G14" s="195"/>
      <c r="H14" s="177"/>
      <c r="I14" s="186"/>
      <c r="J14" s="186"/>
      <c r="K14" s="177"/>
      <c r="L14" s="195"/>
      <c r="M14" s="175"/>
      <c r="N14" s="109"/>
      <c r="O14" s="185"/>
      <c r="P14" s="186"/>
      <c r="Q14" s="186"/>
      <c r="R14" s="186"/>
      <c r="S14" s="186"/>
      <c r="T14" s="186"/>
      <c r="U14" s="186"/>
      <c r="V14" s="186"/>
      <c r="W14" s="186"/>
      <c r="X14" s="186"/>
      <c r="Y14" s="186"/>
      <c r="Z14" s="186"/>
      <c r="AA14" s="186"/>
      <c r="AB14" s="186"/>
      <c r="AC14" s="186"/>
      <c r="AD14" s="186"/>
      <c r="AE14" s="195"/>
      <c r="AF14" s="186"/>
      <c r="AG14" s="186"/>
      <c r="AH14" s="177"/>
      <c r="AI14" s="177"/>
      <c r="AJ14" s="177"/>
      <c r="AK14" s="177"/>
      <c r="AL14" s="195"/>
      <c r="AM14" s="177"/>
      <c r="AN14" s="177"/>
      <c r="AO14" s="202"/>
      <c r="AP14" s="99">
        <f t="shared" si="0"/>
        <v>0</v>
      </c>
      <c r="AQ14" s="117"/>
    </row>
    <row r="15" spans="1:43" ht="14.45" customHeight="1" x14ac:dyDescent="0.2">
      <c r="A15" s="474" t="s">
        <v>370</v>
      </c>
      <c r="B15" s="546" t="s">
        <v>371</v>
      </c>
      <c r="C15" s="183"/>
      <c r="D15" s="175"/>
      <c r="E15" s="60"/>
      <c r="F15" s="60"/>
      <c r="G15" s="60"/>
      <c r="H15" s="176"/>
      <c r="I15" s="60"/>
      <c r="J15" s="60"/>
      <c r="K15" s="176"/>
      <c r="L15" s="60"/>
      <c r="M15" s="174"/>
      <c r="N15" s="201"/>
      <c r="O15" s="60"/>
      <c r="P15" s="60"/>
      <c r="Q15" s="60"/>
      <c r="R15" s="60"/>
      <c r="S15" s="60"/>
      <c r="T15" s="60"/>
      <c r="U15" s="60"/>
      <c r="V15" s="60"/>
      <c r="W15" s="60"/>
      <c r="X15" s="60"/>
      <c r="Y15" s="60"/>
      <c r="Z15" s="60"/>
      <c r="AA15" s="60"/>
      <c r="AB15" s="60"/>
      <c r="AC15" s="60"/>
      <c r="AD15" s="60"/>
      <c r="AE15" s="60"/>
      <c r="AF15" s="60"/>
      <c r="AG15" s="60"/>
      <c r="AH15" s="174"/>
      <c r="AI15" s="177"/>
      <c r="AJ15" s="177"/>
      <c r="AK15" s="175"/>
      <c r="AL15" s="60"/>
      <c r="AM15" s="174"/>
      <c r="AN15" s="175"/>
      <c r="AO15" s="60"/>
      <c r="AP15" s="100">
        <f t="shared" si="0"/>
        <v>0</v>
      </c>
      <c r="AQ15" s="117"/>
    </row>
    <row r="16" spans="1:43" ht="14.45" customHeight="1" x14ac:dyDescent="0.2">
      <c r="A16" s="475" t="s">
        <v>372</v>
      </c>
      <c r="B16" s="476" t="s">
        <v>373</v>
      </c>
      <c r="C16" s="183"/>
      <c r="D16" s="177"/>
      <c r="E16" s="181"/>
      <c r="F16" s="181"/>
      <c r="G16" s="181"/>
      <c r="H16" s="177"/>
      <c r="I16" s="181"/>
      <c r="J16" s="181"/>
      <c r="K16" s="177"/>
      <c r="L16" s="181"/>
      <c r="M16" s="177"/>
      <c r="N16" s="177"/>
      <c r="O16" s="181"/>
      <c r="P16" s="181"/>
      <c r="Q16" s="181"/>
      <c r="R16" s="181"/>
      <c r="S16" s="181"/>
      <c r="T16" s="181"/>
      <c r="U16" s="181"/>
      <c r="V16" s="181"/>
      <c r="W16" s="181"/>
      <c r="X16" s="181"/>
      <c r="Y16" s="181"/>
      <c r="Z16" s="181"/>
      <c r="AA16" s="181"/>
      <c r="AB16" s="181"/>
      <c r="AC16" s="181"/>
      <c r="AD16" s="181"/>
      <c r="AE16" s="181"/>
      <c r="AF16" s="181"/>
      <c r="AG16" s="181"/>
      <c r="AH16" s="177"/>
      <c r="AI16" s="177"/>
      <c r="AJ16" s="177"/>
      <c r="AK16" s="177"/>
      <c r="AL16" s="177"/>
      <c r="AM16" s="177"/>
      <c r="AN16" s="177"/>
      <c r="AO16" s="182"/>
      <c r="AP16" s="100">
        <f>SUM(C16:AO16)</f>
        <v>0</v>
      </c>
      <c r="AQ16" s="117"/>
    </row>
    <row r="17" spans="1:43" ht="14.45" customHeight="1" x14ac:dyDescent="0.2">
      <c r="A17" s="475" t="s">
        <v>374</v>
      </c>
      <c r="B17" s="476" t="s">
        <v>375</v>
      </c>
      <c r="C17" s="183"/>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60"/>
      <c r="AL17" s="177"/>
      <c r="AM17" s="177"/>
      <c r="AN17" s="177"/>
      <c r="AO17" s="184"/>
      <c r="AP17" s="100">
        <f>SUM(C17:AO17)</f>
        <v>0</v>
      </c>
      <c r="AQ17" s="117"/>
    </row>
    <row r="18" spans="1:43" ht="14.45" customHeight="1" x14ac:dyDescent="0.2">
      <c r="A18" s="475" t="s">
        <v>376</v>
      </c>
      <c r="B18" s="476" t="s">
        <v>569</v>
      </c>
      <c r="C18" s="186"/>
      <c r="D18" s="186"/>
      <c r="E18" s="186"/>
      <c r="F18" s="186"/>
      <c r="G18" s="186"/>
      <c r="H18" s="177"/>
      <c r="I18" s="186"/>
      <c r="J18" s="186"/>
      <c r="K18" s="186"/>
      <c r="L18" s="186"/>
      <c r="M18" s="177"/>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77"/>
      <c r="AK18" s="60"/>
      <c r="AL18" s="177"/>
      <c r="AM18" s="177"/>
      <c r="AN18" s="177"/>
      <c r="AO18" s="186"/>
      <c r="AP18" s="100">
        <f>SUM(C18:AO18)</f>
        <v>0</v>
      </c>
      <c r="AQ18" s="117"/>
    </row>
    <row r="19" spans="1:43" ht="14.45" customHeight="1" x14ac:dyDescent="0.2">
      <c r="A19" s="717" t="s">
        <v>377</v>
      </c>
      <c r="B19" s="718"/>
      <c r="C19" s="49">
        <f>SUM(C5:C18)</f>
        <v>0</v>
      </c>
      <c r="D19" s="50">
        <f t="shared" ref="D19:AO19" si="1">SUM(D5:D18)</f>
        <v>0</v>
      </c>
      <c r="E19" s="49">
        <f t="shared" si="1"/>
        <v>0</v>
      </c>
      <c r="F19" s="49">
        <f t="shared" si="1"/>
        <v>0</v>
      </c>
      <c r="G19" s="49">
        <f t="shared" si="1"/>
        <v>0</v>
      </c>
      <c r="H19" s="187">
        <f t="shared" si="1"/>
        <v>0</v>
      </c>
      <c r="I19" s="49">
        <f t="shared" si="1"/>
        <v>0</v>
      </c>
      <c r="J19" s="49">
        <f t="shared" si="1"/>
        <v>0</v>
      </c>
      <c r="K19" s="49">
        <f t="shared" si="1"/>
        <v>0</v>
      </c>
      <c r="L19" s="49">
        <f t="shared" si="1"/>
        <v>0</v>
      </c>
      <c r="M19" s="187">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si="1"/>
        <v>0</v>
      </c>
      <c r="W19" s="49">
        <f t="shared" ref="W19" si="2">SUM(W5:W18)</f>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AG19" si="3">SUM(AF5:AF18)</f>
        <v>0</v>
      </c>
      <c r="AG19" s="49">
        <f t="shared" si="3"/>
        <v>0</v>
      </c>
      <c r="AH19" s="49">
        <f t="shared" si="1"/>
        <v>0</v>
      </c>
      <c r="AI19" s="49">
        <f t="shared" si="1"/>
        <v>0</v>
      </c>
      <c r="AJ19" s="49">
        <f t="shared" si="1"/>
        <v>0</v>
      </c>
      <c r="AK19" s="49">
        <f t="shared" si="1"/>
        <v>0</v>
      </c>
      <c r="AL19" s="49">
        <f t="shared" si="1"/>
        <v>0</v>
      </c>
      <c r="AM19" s="197">
        <f t="shared" si="1"/>
        <v>0</v>
      </c>
      <c r="AN19" s="49">
        <f t="shared" si="1"/>
        <v>0</v>
      </c>
      <c r="AO19" s="49">
        <f t="shared" si="1"/>
        <v>0</v>
      </c>
      <c r="AP19" s="99">
        <f>SUM(C19:AO19)</f>
        <v>0</v>
      </c>
      <c r="AQ19" s="57"/>
    </row>
    <row r="20" spans="1:43" ht="8.25" customHeight="1" x14ac:dyDescent="0.2">
      <c r="A20" s="477"/>
      <c r="B20" s="478"/>
      <c r="C20" s="111"/>
      <c r="D20" s="111"/>
      <c r="E20" s="111"/>
      <c r="F20" s="111"/>
      <c r="G20" s="111"/>
      <c r="H20" s="65"/>
      <c r="I20" s="111"/>
      <c r="J20" s="111"/>
      <c r="K20" s="111"/>
      <c r="L20" s="111"/>
      <c r="M20" s="65"/>
      <c r="N20" s="111"/>
      <c r="O20" s="111"/>
      <c r="P20" s="111"/>
      <c r="Q20" s="111"/>
      <c r="R20" s="111"/>
      <c r="S20" s="111"/>
      <c r="T20" s="111"/>
      <c r="U20" s="111"/>
      <c r="V20" s="65"/>
      <c r="W20" s="65"/>
      <c r="X20" s="65"/>
      <c r="Y20" s="111"/>
      <c r="Z20" s="111"/>
      <c r="AA20" s="111"/>
      <c r="AB20" s="111"/>
      <c r="AC20" s="65"/>
      <c r="AD20" s="65"/>
      <c r="AE20" s="65"/>
      <c r="AF20" s="65"/>
      <c r="AG20" s="65"/>
      <c r="AH20" s="111"/>
      <c r="AI20" s="65"/>
      <c r="AJ20" s="65"/>
      <c r="AK20" s="111"/>
      <c r="AL20" s="65"/>
      <c r="AM20" s="65"/>
      <c r="AN20" s="65"/>
      <c r="AO20" s="111"/>
      <c r="AP20" s="113"/>
      <c r="AQ20" s="117"/>
    </row>
    <row r="21" spans="1:43" ht="15" x14ac:dyDescent="0.2">
      <c r="A21" s="472" t="s">
        <v>378</v>
      </c>
      <c r="B21" s="473" t="s">
        <v>379</v>
      </c>
      <c r="C21" s="61"/>
      <c r="D21" s="61"/>
      <c r="E21" s="61"/>
      <c r="F21" s="65"/>
      <c r="G21" s="65"/>
      <c r="H21" s="61"/>
      <c r="I21" s="65"/>
      <c r="J21" s="65"/>
      <c r="K21" s="61"/>
      <c r="L21" s="65"/>
      <c r="M21" s="61"/>
      <c r="N21" s="61"/>
      <c r="O21" s="65"/>
      <c r="P21" s="65"/>
      <c r="Q21" s="65"/>
      <c r="R21" s="65"/>
      <c r="S21" s="65"/>
      <c r="T21" s="65"/>
      <c r="U21" s="65"/>
      <c r="V21" s="61"/>
      <c r="W21" s="61"/>
      <c r="X21" s="61"/>
      <c r="Y21" s="65"/>
      <c r="Z21" s="65"/>
      <c r="AA21" s="65"/>
      <c r="AB21" s="65"/>
      <c r="AC21" s="61"/>
      <c r="AD21" s="61"/>
      <c r="AE21" s="61"/>
      <c r="AF21" s="61"/>
      <c r="AG21" s="61"/>
      <c r="AH21" s="61"/>
      <c r="AI21" s="61"/>
      <c r="AJ21" s="61"/>
      <c r="AK21" s="61"/>
      <c r="AL21" s="61"/>
      <c r="AM21" s="61"/>
      <c r="AN21" s="61"/>
      <c r="AO21" s="65"/>
      <c r="AP21" s="98"/>
      <c r="AQ21" s="117"/>
    </row>
    <row r="22" spans="1:43" ht="14.45" customHeight="1" x14ac:dyDescent="0.2">
      <c r="A22" s="475" t="s">
        <v>22</v>
      </c>
      <c r="B22" s="546" t="s">
        <v>562</v>
      </c>
      <c r="C22" s="183"/>
      <c r="D22" s="177"/>
      <c r="E22" s="175"/>
      <c r="F22" s="60"/>
      <c r="G22" s="60"/>
      <c r="H22" s="176"/>
      <c r="I22" s="60"/>
      <c r="J22" s="60"/>
      <c r="K22" s="60"/>
      <c r="L22" s="60"/>
      <c r="M22" s="174"/>
      <c r="N22" s="60"/>
      <c r="O22" s="60"/>
      <c r="P22" s="60"/>
      <c r="Q22" s="60"/>
      <c r="R22" s="60"/>
      <c r="S22" s="60"/>
      <c r="T22" s="60"/>
      <c r="U22" s="60"/>
      <c r="V22" s="60"/>
      <c r="W22" s="60"/>
      <c r="X22" s="177"/>
      <c r="Y22" s="60"/>
      <c r="Z22" s="60"/>
      <c r="AA22" s="60"/>
      <c r="AB22" s="60"/>
      <c r="AC22" s="60"/>
      <c r="AD22" s="60"/>
      <c r="AE22" s="60"/>
      <c r="AF22" s="60"/>
      <c r="AG22" s="60"/>
      <c r="AH22" s="174"/>
      <c r="AI22" s="177"/>
      <c r="AJ22" s="177"/>
      <c r="AK22" s="175"/>
      <c r="AL22" s="60"/>
      <c r="AM22" s="174"/>
      <c r="AN22" s="60"/>
      <c r="AO22" s="60"/>
      <c r="AP22" s="99">
        <f>SUM(C22:AO22)</f>
        <v>0</v>
      </c>
      <c r="AQ22" s="117"/>
    </row>
    <row r="23" spans="1:43" ht="14.45" customHeight="1" x14ac:dyDescent="0.2">
      <c r="A23" s="475" t="s">
        <v>23</v>
      </c>
      <c r="B23" s="546" t="s">
        <v>563</v>
      </c>
      <c r="C23" s="183"/>
      <c r="D23" s="177"/>
      <c r="E23" s="175"/>
      <c r="F23" s="60"/>
      <c r="G23" s="60"/>
      <c r="H23" s="176"/>
      <c r="I23" s="60"/>
      <c r="J23" s="60"/>
      <c r="K23" s="60"/>
      <c r="L23" s="60"/>
      <c r="M23" s="174"/>
      <c r="N23" s="60"/>
      <c r="O23" s="60"/>
      <c r="P23" s="60"/>
      <c r="Q23" s="60"/>
      <c r="R23" s="60"/>
      <c r="S23" s="60"/>
      <c r="T23" s="60"/>
      <c r="U23" s="60"/>
      <c r="V23" s="60"/>
      <c r="W23" s="60"/>
      <c r="X23" s="177"/>
      <c r="Y23" s="60"/>
      <c r="Z23" s="60"/>
      <c r="AA23" s="60"/>
      <c r="AB23" s="60"/>
      <c r="AC23" s="60"/>
      <c r="AD23" s="60"/>
      <c r="AE23" s="60"/>
      <c r="AF23" s="60"/>
      <c r="AG23" s="60"/>
      <c r="AH23" s="174"/>
      <c r="AI23" s="177"/>
      <c r="AJ23" s="177"/>
      <c r="AK23" s="175"/>
      <c r="AL23" s="60"/>
      <c r="AM23" s="174"/>
      <c r="AN23" s="60"/>
      <c r="AO23" s="60"/>
      <c r="AP23" s="99">
        <f>SUM(C23:AO23)</f>
        <v>0</v>
      </c>
      <c r="AQ23" s="117"/>
    </row>
    <row r="24" spans="1:43" ht="14.45" customHeight="1" x14ac:dyDescent="0.2">
      <c r="A24" s="727" t="s">
        <v>380</v>
      </c>
      <c r="B24" s="731"/>
      <c r="C24" s="183">
        <f>SUM(C22:C23)</f>
        <v>0</v>
      </c>
      <c r="D24" s="177">
        <f t="shared" ref="D24:AO24" si="4">SUM(D22:D23)</f>
        <v>0</v>
      </c>
      <c r="E24" s="175">
        <f t="shared" si="4"/>
        <v>0</v>
      </c>
      <c r="F24" s="60">
        <f t="shared" si="4"/>
        <v>0</v>
      </c>
      <c r="G24" s="60">
        <f t="shared" si="4"/>
        <v>0</v>
      </c>
      <c r="H24" s="176">
        <f t="shared" si="4"/>
        <v>0</v>
      </c>
      <c r="I24" s="60">
        <f t="shared" si="4"/>
        <v>0</v>
      </c>
      <c r="J24" s="60">
        <f t="shared" si="4"/>
        <v>0</v>
      </c>
      <c r="K24" s="60">
        <f t="shared" si="4"/>
        <v>0</v>
      </c>
      <c r="L24" s="60">
        <f t="shared" si="4"/>
        <v>0</v>
      </c>
      <c r="M24" s="174">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si="4"/>
        <v>0</v>
      </c>
      <c r="W24" s="60">
        <f t="shared" ref="W24" si="5">SUM(W22:W23)</f>
        <v>0</v>
      </c>
      <c r="X24" s="176">
        <f t="shared" si="4"/>
        <v>0</v>
      </c>
      <c r="Y24" s="60">
        <f t="shared" si="4"/>
        <v>0</v>
      </c>
      <c r="Z24" s="60">
        <f t="shared" si="4"/>
        <v>0</v>
      </c>
      <c r="AA24" s="60">
        <f t="shared" si="4"/>
        <v>0</v>
      </c>
      <c r="AB24" s="60">
        <f t="shared" si="4"/>
        <v>0</v>
      </c>
      <c r="AC24" s="60">
        <f t="shared" si="4"/>
        <v>0</v>
      </c>
      <c r="AD24" s="60">
        <f t="shared" si="4"/>
        <v>0</v>
      </c>
      <c r="AE24" s="60">
        <f t="shared" si="4"/>
        <v>0</v>
      </c>
      <c r="AF24" s="60">
        <f t="shared" ref="AF24:AG24" si="6">SUM(AF22:AF23)</f>
        <v>0</v>
      </c>
      <c r="AG24" s="60">
        <f t="shared" si="6"/>
        <v>0</v>
      </c>
      <c r="AH24" s="174">
        <f t="shared" si="4"/>
        <v>0</v>
      </c>
      <c r="AI24" s="177">
        <f t="shared" si="4"/>
        <v>0</v>
      </c>
      <c r="AJ24" s="177">
        <f t="shared" si="4"/>
        <v>0</v>
      </c>
      <c r="AK24" s="175">
        <f t="shared" si="4"/>
        <v>0</v>
      </c>
      <c r="AL24" s="60">
        <f t="shared" si="4"/>
        <v>0</v>
      </c>
      <c r="AM24" s="174">
        <f t="shared" si="4"/>
        <v>0</v>
      </c>
      <c r="AN24" s="60">
        <f t="shared" si="4"/>
        <v>0</v>
      </c>
      <c r="AO24" s="60">
        <f t="shared" si="4"/>
        <v>0</v>
      </c>
      <c r="AP24" s="99">
        <f>SUM(C24:AO24)</f>
        <v>0</v>
      </c>
      <c r="AQ24" s="57"/>
    </row>
    <row r="25" spans="1:43" ht="8.25" customHeight="1" x14ac:dyDescent="0.2">
      <c r="A25" s="477"/>
      <c r="B25" s="478"/>
      <c r="C25" s="65"/>
      <c r="D25" s="65"/>
      <c r="E25" s="65"/>
      <c r="F25" s="111"/>
      <c r="G25" s="111"/>
      <c r="H25" s="65"/>
      <c r="I25" s="111"/>
      <c r="J25" s="111"/>
      <c r="K25" s="65"/>
      <c r="L25" s="111"/>
      <c r="M25" s="65"/>
      <c r="N25" s="65"/>
      <c r="O25" s="111"/>
      <c r="P25" s="111"/>
      <c r="Q25" s="111"/>
      <c r="R25" s="111"/>
      <c r="S25" s="111"/>
      <c r="T25" s="111"/>
      <c r="U25" s="111"/>
      <c r="V25" s="65"/>
      <c r="W25" s="65"/>
      <c r="X25" s="65"/>
      <c r="Y25" s="111"/>
      <c r="Z25" s="111"/>
      <c r="AA25" s="111"/>
      <c r="AB25" s="111"/>
      <c r="AC25" s="65"/>
      <c r="AD25" s="65"/>
      <c r="AE25" s="65"/>
      <c r="AF25" s="65"/>
      <c r="AG25" s="65"/>
      <c r="AH25" s="65"/>
      <c r="AI25" s="65"/>
      <c r="AJ25" s="65"/>
      <c r="AK25" s="65"/>
      <c r="AL25" s="65"/>
      <c r="AM25" s="65"/>
      <c r="AN25" s="65"/>
      <c r="AO25" s="111"/>
      <c r="AP25" s="113"/>
      <c r="AQ25" s="117"/>
    </row>
    <row r="26" spans="1:43" ht="15" x14ac:dyDescent="0.2">
      <c r="A26" s="545" t="s">
        <v>381</v>
      </c>
      <c r="B26" s="473" t="s">
        <v>48</v>
      </c>
      <c r="C26" s="61"/>
      <c r="D26" s="61"/>
      <c r="E26" s="61"/>
      <c r="F26" s="65"/>
      <c r="G26" s="65"/>
      <c r="H26" s="61"/>
      <c r="I26" s="65"/>
      <c r="J26" s="65"/>
      <c r="K26" s="61"/>
      <c r="L26" s="65"/>
      <c r="M26" s="61"/>
      <c r="N26" s="61"/>
      <c r="O26" s="65"/>
      <c r="P26" s="65"/>
      <c r="Q26" s="65"/>
      <c r="R26" s="65"/>
      <c r="S26" s="65"/>
      <c r="T26" s="65"/>
      <c r="U26" s="65"/>
      <c r="V26" s="61"/>
      <c r="W26" s="61"/>
      <c r="X26" s="61"/>
      <c r="Y26" s="65"/>
      <c r="Z26" s="65"/>
      <c r="AA26" s="65"/>
      <c r="AB26" s="65"/>
      <c r="AC26" s="61"/>
      <c r="AD26" s="61"/>
      <c r="AE26" s="61"/>
      <c r="AF26" s="61"/>
      <c r="AG26" s="61"/>
      <c r="AH26" s="61"/>
      <c r="AI26" s="61"/>
      <c r="AJ26" s="61"/>
      <c r="AK26" s="61"/>
      <c r="AL26" s="61"/>
      <c r="AM26" s="61"/>
      <c r="AN26" s="61"/>
      <c r="AO26" s="65"/>
      <c r="AP26" s="98"/>
      <c r="AQ26" s="117"/>
    </row>
    <row r="27" spans="1:43" ht="14.45" customHeight="1" x14ac:dyDescent="0.2">
      <c r="A27" s="475" t="s">
        <v>24</v>
      </c>
      <c r="B27" s="546" t="s">
        <v>382</v>
      </c>
      <c r="C27" s="183"/>
      <c r="D27" s="177"/>
      <c r="E27" s="175"/>
      <c r="F27" s="60"/>
      <c r="G27" s="60"/>
      <c r="H27" s="176"/>
      <c r="I27" s="60"/>
      <c r="J27" s="60"/>
      <c r="K27" s="60"/>
      <c r="L27" s="60"/>
      <c r="M27" s="174"/>
      <c r="N27" s="60"/>
      <c r="O27" s="60"/>
      <c r="P27" s="60"/>
      <c r="Q27" s="60"/>
      <c r="R27" s="60"/>
      <c r="S27" s="60"/>
      <c r="T27" s="60"/>
      <c r="U27" s="60"/>
      <c r="V27" s="60"/>
      <c r="W27" s="60"/>
      <c r="X27" s="60"/>
      <c r="Y27" s="60"/>
      <c r="Z27" s="60"/>
      <c r="AA27" s="60"/>
      <c r="AB27" s="60"/>
      <c r="AC27" s="60"/>
      <c r="AD27" s="60"/>
      <c r="AE27" s="60"/>
      <c r="AF27" s="60"/>
      <c r="AG27" s="60"/>
      <c r="AH27" s="174"/>
      <c r="AI27" s="177"/>
      <c r="AJ27" s="177"/>
      <c r="AK27" s="175"/>
      <c r="AL27" s="60"/>
      <c r="AM27" s="174"/>
      <c r="AN27" s="60"/>
      <c r="AO27" s="60"/>
      <c r="AP27" s="99">
        <f t="shared" ref="AP27:AP32" si="7">SUM(C27:AO27)</f>
        <v>0</v>
      </c>
      <c r="AQ27" s="117"/>
    </row>
    <row r="28" spans="1:43" ht="14.45" customHeight="1" x14ac:dyDescent="0.2">
      <c r="A28" s="475" t="s">
        <v>25</v>
      </c>
      <c r="B28" s="546" t="s">
        <v>50</v>
      </c>
      <c r="C28" s="183"/>
      <c r="D28" s="177"/>
      <c r="E28" s="175"/>
      <c r="F28" s="60"/>
      <c r="G28" s="60"/>
      <c r="H28" s="176"/>
      <c r="I28" s="60"/>
      <c r="J28" s="60"/>
      <c r="K28" s="60"/>
      <c r="L28" s="60"/>
      <c r="M28" s="174"/>
      <c r="N28" s="60"/>
      <c r="O28" s="60"/>
      <c r="P28" s="60"/>
      <c r="Q28" s="60"/>
      <c r="R28" s="60"/>
      <c r="S28" s="60"/>
      <c r="T28" s="60"/>
      <c r="U28" s="60"/>
      <c r="V28" s="60"/>
      <c r="W28" s="60"/>
      <c r="X28" s="60"/>
      <c r="Y28" s="60"/>
      <c r="Z28" s="60"/>
      <c r="AA28" s="60"/>
      <c r="AB28" s="60"/>
      <c r="AC28" s="60"/>
      <c r="AD28" s="60"/>
      <c r="AE28" s="60"/>
      <c r="AF28" s="60"/>
      <c r="AG28" s="60"/>
      <c r="AH28" s="174"/>
      <c r="AI28" s="177"/>
      <c r="AJ28" s="177"/>
      <c r="AK28" s="175"/>
      <c r="AL28" s="60"/>
      <c r="AM28" s="174"/>
      <c r="AN28" s="60"/>
      <c r="AO28" s="60"/>
      <c r="AP28" s="99">
        <f t="shared" si="7"/>
        <v>0</v>
      </c>
      <c r="AQ28" s="117"/>
    </row>
    <row r="29" spans="1:43" ht="14.45" customHeight="1" x14ac:dyDescent="0.2">
      <c r="A29" s="475" t="s">
        <v>26</v>
      </c>
      <c r="B29" s="546" t="s">
        <v>383</v>
      </c>
      <c r="C29" s="183"/>
      <c r="D29" s="177"/>
      <c r="E29" s="175"/>
      <c r="F29" s="60"/>
      <c r="G29" s="60"/>
      <c r="H29" s="176"/>
      <c r="I29" s="60"/>
      <c r="J29" s="60"/>
      <c r="K29" s="60"/>
      <c r="L29" s="60"/>
      <c r="M29" s="174"/>
      <c r="N29" s="60"/>
      <c r="O29" s="60"/>
      <c r="P29" s="60"/>
      <c r="Q29" s="60"/>
      <c r="R29" s="60"/>
      <c r="S29" s="60"/>
      <c r="T29" s="60"/>
      <c r="U29" s="60"/>
      <c r="V29" s="60"/>
      <c r="W29" s="60"/>
      <c r="X29" s="60"/>
      <c r="Y29" s="60"/>
      <c r="Z29" s="60"/>
      <c r="AA29" s="60"/>
      <c r="AB29" s="60"/>
      <c r="AC29" s="60"/>
      <c r="AD29" s="60"/>
      <c r="AE29" s="60"/>
      <c r="AF29" s="60"/>
      <c r="AG29" s="60"/>
      <c r="AH29" s="174"/>
      <c r="AI29" s="177"/>
      <c r="AJ29" s="177"/>
      <c r="AK29" s="175"/>
      <c r="AL29" s="60"/>
      <c r="AM29" s="174"/>
      <c r="AN29" s="60"/>
      <c r="AO29" s="60"/>
      <c r="AP29" s="99">
        <f t="shared" si="7"/>
        <v>0</v>
      </c>
      <c r="AQ29" s="117"/>
    </row>
    <row r="30" spans="1:43" ht="14.45" customHeight="1" x14ac:dyDescent="0.2">
      <c r="A30" s="475" t="s">
        <v>384</v>
      </c>
      <c r="B30" s="546" t="s">
        <v>385</v>
      </c>
      <c r="C30" s="183"/>
      <c r="D30" s="177"/>
      <c r="E30" s="175"/>
      <c r="F30" s="60"/>
      <c r="G30" s="60"/>
      <c r="H30" s="176"/>
      <c r="I30" s="60"/>
      <c r="J30" s="60"/>
      <c r="K30" s="60"/>
      <c r="L30" s="60"/>
      <c r="M30" s="174"/>
      <c r="N30" s="60"/>
      <c r="O30" s="60"/>
      <c r="P30" s="60"/>
      <c r="Q30" s="60"/>
      <c r="R30" s="60"/>
      <c r="S30" s="60"/>
      <c r="T30" s="60"/>
      <c r="U30" s="60"/>
      <c r="V30" s="60"/>
      <c r="W30" s="60"/>
      <c r="X30" s="60"/>
      <c r="Y30" s="60"/>
      <c r="Z30" s="60"/>
      <c r="AA30" s="60"/>
      <c r="AB30" s="60"/>
      <c r="AC30" s="60"/>
      <c r="AD30" s="60"/>
      <c r="AE30" s="60"/>
      <c r="AF30" s="60"/>
      <c r="AG30" s="60"/>
      <c r="AH30" s="174"/>
      <c r="AI30" s="177"/>
      <c r="AJ30" s="177"/>
      <c r="AK30" s="175"/>
      <c r="AL30" s="60"/>
      <c r="AM30" s="174"/>
      <c r="AN30" s="60"/>
      <c r="AO30" s="60"/>
      <c r="AP30" s="99">
        <f t="shared" si="7"/>
        <v>0</v>
      </c>
      <c r="AQ30" s="117"/>
    </row>
    <row r="31" spans="1:43" ht="14.45" customHeight="1" x14ac:dyDescent="0.2">
      <c r="A31" s="475" t="s">
        <v>386</v>
      </c>
      <c r="B31" s="546" t="s">
        <v>49</v>
      </c>
      <c r="C31" s="183"/>
      <c r="D31" s="177"/>
      <c r="E31" s="175"/>
      <c r="F31" s="60"/>
      <c r="G31" s="60"/>
      <c r="H31" s="176"/>
      <c r="I31" s="60"/>
      <c r="J31" s="60"/>
      <c r="K31" s="60"/>
      <c r="L31" s="60"/>
      <c r="M31" s="174"/>
      <c r="N31" s="60"/>
      <c r="O31" s="60"/>
      <c r="P31" s="60"/>
      <c r="Q31" s="60"/>
      <c r="R31" s="60"/>
      <c r="S31" s="60"/>
      <c r="T31" s="60"/>
      <c r="U31" s="60"/>
      <c r="V31" s="60"/>
      <c r="W31" s="60"/>
      <c r="X31" s="60"/>
      <c r="Y31" s="60"/>
      <c r="Z31" s="60"/>
      <c r="AA31" s="60"/>
      <c r="AB31" s="60"/>
      <c r="AC31" s="60"/>
      <c r="AD31" s="60"/>
      <c r="AE31" s="60"/>
      <c r="AF31" s="60"/>
      <c r="AG31" s="60"/>
      <c r="AH31" s="174"/>
      <c r="AI31" s="177"/>
      <c r="AJ31" s="177"/>
      <c r="AK31" s="175"/>
      <c r="AL31" s="60"/>
      <c r="AM31" s="174"/>
      <c r="AN31" s="60"/>
      <c r="AO31" s="60"/>
      <c r="AP31" s="99">
        <f t="shared" si="7"/>
        <v>0</v>
      </c>
      <c r="AQ31" s="117"/>
    </row>
    <row r="32" spans="1:43" ht="14.45" customHeight="1" x14ac:dyDescent="0.2">
      <c r="A32" s="727" t="s">
        <v>387</v>
      </c>
      <c r="B32" s="728"/>
      <c r="C32" s="183">
        <f>SUM(C27:C31)</f>
        <v>0</v>
      </c>
      <c r="D32" s="177">
        <f t="shared" ref="D32:AO32" si="8">SUM(D27:D31)</f>
        <v>0</v>
      </c>
      <c r="E32" s="175">
        <f t="shared" si="8"/>
        <v>0</v>
      </c>
      <c r="F32" s="53">
        <f t="shared" si="8"/>
        <v>0</v>
      </c>
      <c r="G32" s="53">
        <f t="shared" si="8"/>
        <v>0</v>
      </c>
      <c r="H32" s="175">
        <f t="shared" si="8"/>
        <v>0</v>
      </c>
      <c r="I32" s="53">
        <f t="shared" si="8"/>
        <v>0</v>
      </c>
      <c r="J32" s="53">
        <f t="shared" si="8"/>
        <v>0</v>
      </c>
      <c r="K32" s="53">
        <f t="shared" si="8"/>
        <v>0</v>
      </c>
      <c r="L32" s="53">
        <f t="shared" si="8"/>
        <v>0</v>
      </c>
      <c r="M32" s="174">
        <f t="shared" si="8"/>
        <v>0</v>
      </c>
      <c r="N32" s="60">
        <f t="shared" si="8"/>
        <v>0</v>
      </c>
      <c r="O32" s="53">
        <f t="shared" si="8"/>
        <v>0</v>
      </c>
      <c r="P32" s="53">
        <f t="shared" si="8"/>
        <v>0</v>
      </c>
      <c r="Q32" s="53">
        <f t="shared" si="8"/>
        <v>0</v>
      </c>
      <c r="R32" s="53">
        <f t="shared" si="8"/>
        <v>0</v>
      </c>
      <c r="S32" s="53">
        <f t="shared" si="8"/>
        <v>0</v>
      </c>
      <c r="T32" s="53">
        <f t="shared" si="8"/>
        <v>0</v>
      </c>
      <c r="U32" s="53">
        <f t="shared" si="8"/>
        <v>0</v>
      </c>
      <c r="V32" s="49">
        <f t="shared" si="8"/>
        <v>0</v>
      </c>
      <c r="W32" s="49">
        <f t="shared" ref="W32" si="9">SUM(W27:W31)</f>
        <v>0</v>
      </c>
      <c r="X32" s="49">
        <f t="shared" si="8"/>
        <v>0</v>
      </c>
      <c r="Y32" s="53">
        <f t="shared" si="8"/>
        <v>0</v>
      </c>
      <c r="Z32" s="53">
        <f t="shared" si="8"/>
        <v>0</v>
      </c>
      <c r="AA32" s="53">
        <f t="shared" si="8"/>
        <v>0</v>
      </c>
      <c r="AB32" s="53">
        <f t="shared" si="8"/>
        <v>0</v>
      </c>
      <c r="AC32" s="49">
        <f t="shared" si="8"/>
        <v>0</v>
      </c>
      <c r="AD32" s="49">
        <f t="shared" si="8"/>
        <v>0</v>
      </c>
      <c r="AE32" s="49">
        <f t="shared" si="8"/>
        <v>0</v>
      </c>
      <c r="AF32" s="49">
        <f t="shared" ref="AF32:AG32" si="10">SUM(AF27:AF31)</f>
        <v>0</v>
      </c>
      <c r="AG32" s="49">
        <f t="shared" si="10"/>
        <v>0</v>
      </c>
      <c r="AH32" s="174">
        <f t="shared" si="8"/>
        <v>0</v>
      </c>
      <c r="AI32" s="177">
        <f t="shared" si="8"/>
        <v>0</v>
      </c>
      <c r="AJ32" s="177">
        <f t="shared" si="8"/>
        <v>0</v>
      </c>
      <c r="AK32" s="175">
        <f t="shared" si="8"/>
        <v>0</v>
      </c>
      <c r="AL32" s="49">
        <f t="shared" si="8"/>
        <v>0</v>
      </c>
      <c r="AM32" s="174">
        <f t="shared" si="8"/>
        <v>0</v>
      </c>
      <c r="AN32" s="49">
        <f t="shared" si="8"/>
        <v>0</v>
      </c>
      <c r="AO32" s="53">
        <f t="shared" si="8"/>
        <v>0</v>
      </c>
      <c r="AP32" s="101">
        <f t="shared" si="7"/>
        <v>0</v>
      </c>
      <c r="AQ32" s="57"/>
    </row>
    <row r="33" spans="1:43" ht="8.25" customHeight="1" x14ac:dyDescent="0.2">
      <c r="A33" s="477"/>
      <c r="B33" s="478"/>
      <c r="C33" s="65"/>
      <c r="D33" s="65"/>
      <c r="E33" s="65"/>
      <c r="F33" s="111"/>
      <c r="G33" s="111"/>
      <c r="H33" s="65"/>
      <c r="I33" s="111"/>
      <c r="J33" s="111"/>
      <c r="K33" s="111"/>
      <c r="L33" s="111"/>
      <c r="M33" s="65"/>
      <c r="N33" s="65"/>
      <c r="O33" s="111"/>
      <c r="P33" s="111"/>
      <c r="Q33" s="111"/>
      <c r="R33" s="111"/>
      <c r="S33" s="111"/>
      <c r="T33" s="111"/>
      <c r="U33" s="111"/>
      <c r="V33" s="65"/>
      <c r="W33" s="65"/>
      <c r="X33" s="65"/>
      <c r="Y33" s="111"/>
      <c r="Z33" s="111"/>
      <c r="AA33" s="111"/>
      <c r="AB33" s="111"/>
      <c r="AC33" s="65"/>
      <c r="AD33" s="65"/>
      <c r="AE33" s="65"/>
      <c r="AF33" s="65"/>
      <c r="AG33" s="65"/>
      <c r="AH33" s="65"/>
      <c r="AI33" s="65"/>
      <c r="AJ33" s="65"/>
      <c r="AK33" s="65"/>
      <c r="AL33" s="65"/>
      <c r="AM33" s="65"/>
      <c r="AN33" s="65"/>
      <c r="AO33" s="111"/>
      <c r="AP33" s="113"/>
      <c r="AQ33" s="117"/>
    </row>
    <row r="34" spans="1:43" ht="15" customHeight="1" x14ac:dyDescent="0.2">
      <c r="A34" s="472" t="s">
        <v>388</v>
      </c>
      <c r="B34" s="473" t="s">
        <v>389</v>
      </c>
      <c r="C34" s="61"/>
      <c r="D34" s="61"/>
      <c r="E34" s="65"/>
      <c r="F34" s="65"/>
      <c r="G34" s="65"/>
      <c r="H34" s="61"/>
      <c r="I34" s="65"/>
      <c r="J34" s="65"/>
      <c r="K34" s="61"/>
      <c r="L34" s="65"/>
      <c r="M34" s="61"/>
      <c r="N34" s="61"/>
      <c r="O34" s="65"/>
      <c r="P34" s="65"/>
      <c r="Q34" s="65"/>
      <c r="R34" s="65"/>
      <c r="S34" s="65"/>
      <c r="T34" s="65"/>
      <c r="U34" s="65"/>
      <c r="V34" s="61"/>
      <c r="W34" s="61"/>
      <c r="X34" s="61"/>
      <c r="Y34" s="65"/>
      <c r="Z34" s="65"/>
      <c r="AA34" s="65"/>
      <c r="AB34" s="65"/>
      <c r="AC34" s="61"/>
      <c r="AD34" s="61"/>
      <c r="AE34" s="61"/>
      <c r="AF34" s="61"/>
      <c r="AG34" s="61"/>
      <c r="AH34" s="61"/>
      <c r="AI34" s="61"/>
      <c r="AJ34" s="61"/>
      <c r="AK34" s="177"/>
      <c r="AL34" s="111"/>
      <c r="AM34" s="61"/>
      <c r="AN34" s="61"/>
      <c r="AO34" s="65"/>
      <c r="AP34" s="98"/>
      <c r="AQ34" s="117"/>
    </row>
    <row r="35" spans="1:43" ht="14.45" customHeight="1" x14ac:dyDescent="0.2">
      <c r="A35" s="475" t="s">
        <v>27</v>
      </c>
      <c r="B35" s="546" t="s">
        <v>390</v>
      </c>
      <c r="C35" s="183"/>
      <c r="D35" s="175"/>
      <c r="E35" s="60"/>
      <c r="F35" s="60"/>
      <c r="G35" s="60"/>
      <c r="H35" s="176"/>
      <c r="I35" s="60"/>
      <c r="J35" s="60"/>
      <c r="K35" s="60"/>
      <c r="L35" s="60"/>
      <c r="M35" s="174"/>
      <c r="N35" s="60"/>
      <c r="O35" s="60"/>
      <c r="P35" s="60"/>
      <c r="Q35" s="60"/>
      <c r="R35" s="60"/>
      <c r="S35" s="60"/>
      <c r="T35" s="60"/>
      <c r="U35" s="60"/>
      <c r="V35" s="60"/>
      <c r="W35" s="60"/>
      <c r="X35" s="60"/>
      <c r="Y35" s="60"/>
      <c r="Z35" s="60"/>
      <c r="AA35" s="60"/>
      <c r="AB35" s="60"/>
      <c r="AC35" s="60"/>
      <c r="AD35" s="60"/>
      <c r="AE35" s="60"/>
      <c r="AF35" s="60"/>
      <c r="AG35" s="60"/>
      <c r="AH35" s="174"/>
      <c r="AI35" s="177"/>
      <c r="AJ35" s="177"/>
      <c r="AK35" s="175"/>
      <c r="AL35" s="60"/>
      <c r="AM35" s="174"/>
      <c r="AN35" s="60"/>
      <c r="AO35" s="60"/>
      <c r="AP35" s="99">
        <f>SUM(C35:AO35)</f>
        <v>0</v>
      </c>
      <c r="AQ35" s="117"/>
    </row>
    <row r="36" spans="1:43" ht="14.45" customHeight="1" x14ac:dyDescent="0.2">
      <c r="A36" s="475" t="s">
        <v>311</v>
      </c>
      <c r="B36" s="546" t="s">
        <v>391</v>
      </c>
      <c r="C36" s="183"/>
      <c r="D36" s="175"/>
      <c r="E36" s="60"/>
      <c r="F36" s="60"/>
      <c r="G36" s="60"/>
      <c r="H36" s="176"/>
      <c r="I36" s="60"/>
      <c r="J36" s="60"/>
      <c r="K36" s="60"/>
      <c r="L36" s="60"/>
      <c r="M36" s="174"/>
      <c r="N36" s="60"/>
      <c r="O36" s="60"/>
      <c r="P36" s="60"/>
      <c r="Q36" s="60"/>
      <c r="R36" s="60"/>
      <c r="S36" s="60"/>
      <c r="T36" s="60"/>
      <c r="U36" s="60"/>
      <c r="V36" s="60"/>
      <c r="W36" s="60"/>
      <c r="X36" s="60"/>
      <c r="Y36" s="60"/>
      <c r="Z36" s="60"/>
      <c r="AA36" s="60"/>
      <c r="AB36" s="60"/>
      <c r="AC36" s="60"/>
      <c r="AD36" s="60"/>
      <c r="AE36" s="60"/>
      <c r="AF36" s="60"/>
      <c r="AG36" s="60"/>
      <c r="AH36" s="174"/>
      <c r="AI36" s="177"/>
      <c r="AJ36" s="177"/>
      <c r="AK36" s="175"/>
      <c r="AL36" s="60"/>
      <c r="AM36" s="174"/>
      <c r="AN36" s="60"/>
      <c r="AO36" s="60"/>
      <c r="AP36" s="99">
        <f>SUM(C36:AO36)</f>
        <v>0</v>
      </c>
      <c r="AQ36" s="117"/>
    </row>
    <row r="37" spans="1:43" ht="14.45" customHeight="1" x14ac:dyDescent="0.2">
      <c r="A37" s="475" t="s">
        <v>312</v>
      </c>
      <c r="B37" s="546" t="s">
        <v>392</v>
      </c>
      <c r="C37" s="60"/>
      <c r="D37" s="175"/>
      <c r="E37" s="60"/>
      <c r="F37" s="60"/>
      <c r="G37" s="60"/>
      <c r="H37" s="176"/>
      <c r="I37" s="60"/>
      <c r="J37" s="60"/>
      <c r="K37" s="60"/>
      <c r="L37" s="60"/>
      <c r="M37" s="174"/>
      <c r="N37" s="60"/>
      <c r="O37" s="60"/>
      <c r="P37" s="60"/>
      <c r="Q37" s="60"/>
      <c r="R37" s="60"/>
      <c r="S37" s="60"/>
      <c r="T37" s="60"/>
      <c r="U37" s="60"/>
      <c r="V37" s="60"/>
      <c r="W37" s="60"/>
      <c r="X37" s="60"/>
      <c r="Y37" s="60"/>
      <c r="Z37" s="60"/>
      <c r="AA37" s="60"/>
      <c r="AB37" s="60"/>
      <c r="AC37" s="60"/>
      <c r="AD37" s="60"/>
      <c r="AE37" s="60"/>
      <c r="AF37" s="60"/>
      <c r="AG37" s="60"/>
      <c r="AH37" s="174"/>
      <c r="AI37" s="177"/>
      <c r="AJ37" s="177"/>
      <c r="AK37" s="175"/>
      <c r="AL37" s="60"/>
      <c r="AM37" s="174"/>
      <c r="AN37" s="60"/>
      <c r="AO37" s="60"/>
      <c r="AP37" s="99">
        <f>SUM(C37:AO37)</f>
        <v>0</v>
      </c>
      <c r="AQ37" s="117"/>
    </row>
    <row r="38" spans="1:43" ht="14.45" customHeight="1" x14ac:dyDescent="0.2">
      <c r="A38" s="475" t="s">
        <v>129</v>
      </c>
      <c r="B38" s="546" t="s">
        <v>393</v>
      </c>
      <c r="C38" s="60"/>
      <c r="D38" s="60"/>
      <c r="E38" s="175"/>
      <c r="F38" s="60"/>
      <c r="G38" s="60"/>
      <c r="H38" s="176"/>
      <c r="I38" s="60"/>
      <c r="J38" s="60"/>
      <c r="K38" s="60"/>
      <c r="L38" s="60"/>
      <c r="M38" s="174"/>
      <c r="N38" s="60"/>
      <c r="O38" s="60"/>
      <c r="P38" s="60"/>
      <c r="Q38" s="60"/>
      <c r="R38" s="60"/>
      <c r="S38" s="60"/>
      <c r="T38" s="60"/>
      <c r="U38" s="60"/>
      <c r="V38" s="60"/>
      <c r="W38" s="60"/>
      <c r="X38" s="60"/>
      <c r="Y38" s="60"/>
      <c r="Z38" s="60"/>
      <c r="AA38" s="60"/>
      <c r="AB38" s="60"/>
      <c r="AC38" s="60"/>
      <c r="AD38" s="60"/>
      <c r="AE38" s="60"/>
      <c r="AF38" s="60"/>
      <c r="AG38" s="60"/>
      <c r="AH38" s="174"/>
      <c r="AI38" s="177"/>
      <c r="AJ38" s="177"/>
      <c r="AK38" s="175"/>
      <c r="AL38" s="60"/>
      <c r="AM38" s="174"/>
      <c r="AN38" s="60"/>
      <c r="AO38" s="60"/>
      <c r="AP38" s="99">
        <f>SUM(C38:AO38)</f>
        <v>0</v>
      </c>
      <c r="AQ38" s="117"/>
    </row>
    <row r="39" spans="1:43" ht="14.45" customHeight="1" x14ac:dyDescent="0.2">
      <c r="A39" s="727" t="s">
        <v>394</v>
      </c>
      <c r="B39" s="728"/>
      <c r="C39" s="53">
        <f>SUM(C35:C38)</f>
        <v>0</v>
      </c>
      <c r="D39" s="54">
        <f t="shared" ref="D39:AO39" si="11">SUM(D35:D38)</f>
        <v>0</v>
      </c>
      <c r="E39" s="49">
        <f t="shared" si="11"/>
        <v>0</v>
      </c>
      <c r="F39" s="53">
        <f t="shared" si="11"/>
        <v>0</v>
      </c>
      <c r="G39" s="53">
        <f t="shared" si="11"/>
        <v>0</v>
      </c>
      <c r="H39" s="176">
        <f t="shared" si="11"/>
        <v>0</v>
      </c>
      <c r="I39" s="53">
        <f t="shared" si="11"/>
        <v>0</v>
      </c>
      <c r="J39" s="53">
        <f t="shared" si="11"/>
        <v>0</v>
      </c>
      <c r="K39" s="53">
        <f t="shared" si="11"/>
        <v>0</v>
      </c>
      <c r="L39" s="53">
        <f t="shared" si="11"/>
        <v>0</v>
      </c>
      <c r="M39" s="174">
        <f t="shared" si="11"/>
        <v>0</v>
      </c>
      <c r="N39" s="49">
        <f t="shared" si="11"/>
        <v>0</v>
      </c>
      <c r="O39" s="53">
        <f t="shared" si="11"/>
        <v>0</v>
      </c>
      <c r="P39" s="53">
        <f t="shared" si="11"/>
        <v>0</v>
      </c>
      <c r="Q39" s="53">
        <f t="shared" si="11"/>
        <v>0</v>
      </c>
      <c r="R39" s="53">
        <f t="shared" si="11"/>
        <v>0</v>
      </c>
      <c r="S39" s="53">
        <f t="shared" si="11"/>
        <v>0</v>
      </c>
      <c r="T39" s="53">
        <f t="shared" si="11"/>
        <v>0</v>
      </c>
      <c r="U39" s="53">
        <f t="shared" si="11"/>
        <v>0</v>
      </c>
      <c r="V39" s="49">
        <f t="shared" si="11"/>
        <v>0</v>
      </c>
      <c r="W39" s="49">
        <f t="shared" ref="W39" si="12">SUM(W35:W38)</f>
        <v>0</v>
      </c>
      <c r="X39" s="49">
        <f t="shared" si="11"/>
        <v>0</v>
      </c>
      <c r="Y39" s="53">
        <f t="shared" si="11"/>
        <v>0</v>
      </c>
      <c r="Z39" s="53">
        <f t="shared" si="11"/>
        <v>0</v>
      </c>
      <c r="AA39" s="53">
        <f t="shared" si="11"/>
        <v>0</v>
      </c>
      <c r="AB39" s="53">
        <f t="shared" si="11"/>
        <v>0</v>
      </c>
      <c r="AC39" s="49">
        <f t="shared" si="11"/>
        <v>0</v>
      </c>
      <c r="AD39" s="49">
        <f t="shared" si="11"/>
        <v>0</v>
      </c>
      <c r="AE39" s="49">
        <f t="shared" si="11"/>
        <v>0</v>
      </c>
      <c r="AF39" s="49">
        <f t="shared" ref="AF39:AG39" si="13">SUM(AF35:AF38)</f>
        <v>0</v>
      </c>
      <c r="AG39" s="49">
        <f t="shared" si="13"/>
        <v>0</v>
      </c>
      <c r="AH39" s="174">
        <f t="shared" si="11"/>
        <v>0</v>
      </c>
      <c r="AI39" s="177">
        <f t="shared" si="11"/>
        <v>0</v>
      </c>
      <c r="AJ39" s="177">
        <f t="shared" si="11"/>
        <v>0</v>
      </c>
      <c r="AK39" s="175">
        <f t="shared" si="11"/>
        <v>0</v>
      </c>
      <c r="AL39" s="49">
        <f t="shared" si="11"/>
        <v>0</v>
      </c>
      <c r="AM39" s="174">
        <f t="shared" si="11"/>
        <v>0</v>
      </c>
      <c r="AN39" s="49">
        <f t="shared" si="11"/>
        <v>0</v>
      </c>
      <c r="AO39" s="53">
        <f t="shared" si="11"/>
        <v>0</v>
      </c>
      <c r="AP39" s="101">
        <f>SUM(C39:AO39)</f>
        <v>0</v>
      </c>
      <c r="AQ39" s="57"/>
    </row>
    <row r="40" spans="1:43" ht="8.25" customHeight="1" x14ac:dyDescent="0.2">
      <c r="A40" s="477"/>
      <c r="B40" s="478"/>
      <c r="C40" s="111"/>
      <c r="D40" s="111"/>
      <c r="E40" s="111"/>
      <c r="F40" s="111"/>
      <c r="G40" s="111"/>
      <c r="H40" s="65"/>
      <c r="I40" s="111"/>
      <c r="J40" s="111"/>
      <c r="K40" s="111"/>
      <c r="L40" s="111"/>
      <c r="M40" s="65"/>
      <c r="N40" s="65"/>
      <c r="O40" s="111"/>
      <c r="P40" s="111"/>
      <c r="Q40" s="111"/>
      <c r="R40" s="111"/>
      <c r="S40" s="111"/>
      <c r="T40" s="111"/>
      <c r="U40" s="111"/>
      <c r="V40" s="65"/>
      <c r="W40" s="65"/>
      <c r="X40" s="65"/>
      <c r="Y40" s="111"/>
      <c r="Z40" s="111"/>
      <c r="AA40" s="111"/>
      <c r="AB40" s="111"/>
      <c r="AC40" s="65"/>
      <c r="AD40" s="65"/>
      <c r="AE40" s="65"/>
      <c r="AF40" s="65"/>
      <c r="AG40" s="65"/>
      <c r="AH40" s="65"/>
      <c r="AI40" s="65"/>
      <c r="AJ40" s="65"/>
      <c r="AK40" s="65"/>
      <c r="AL40" s="65"/>
      <c r="AM40" s="65"/>
      <c r="AN40" s="65"/>
      <c r="AO40" s="112"/>
      <c r="AP40" s="113"/>
      <c r="AQ40" s="117"/>
    </row>
    <row r="41" spans="1:43" ht="15" x14ac:dyDescent="0.2">
      <c r="A41" s="472" t="s">
        <v>395</v>
      </c>
      <c r="B41" s="473" t="s">
        <v>51</v>
      </c>
      <c r="C41" s="61"/>
      <c r="D41" s="61"/>
      <c r="E41" s="61"/>
      <c r="F41" s="65"/>
      <c r="G41" s="65"/>
      <c r="H41" s="65"/>
      <c r="I41" s="65"/>
      <c r="J41" s="65"/>
      <c r="K41" s="61"/>
      <c r="L41" s="65"/>
      <c r="M41" s="61"/>
      <c r="N41" s="65"/>
      <c r="O41" s="65"/>
      <c r="P41" s="65"/>
      <c r="Q41" s="65"/>
      <c r="R41" s="65"/>
      <c r="S41" s="65"/>
      <c r="T41" s="65"/>
      <c r="U41" s="61"/>
      <c r="V41" s="61"/>
      <c r="W41" s="61"/>
      <c r="X41" s="61"/>
      <c r="Y41" s="65"/>
      <c r="Z41" s="65"/>
      <c r="AA41" s="65"/>
      <c r="AB41" s="65"/>
      <c r="AC41" s="61"/>
      <c r="AD41" s="61"/>
      <c r="AE41" s="61"/>
      <c r="AF41" s="61"/>
      <c r="AG41" s="61"/>
      <c r="AH41" s="61"/>
      <c r="AI41" s="61"/>
      <c r="AJ41" s="61"/>
      <c r="AK41" s="61"/>
      <c r="AL41" s="61"/>
      <c r="AM41" s="61"/>
      <c r="AN41" s="61"/>
      <c r="AO41" s="65"/>
      <c r="AP41" s="98"/>
      <c r="AQ41" s="117"/>
    </row>
    <row r="42" spans="1:43" ht="14.45" customHeight="1" x14ac:dyDescent="0.2">
      <c r="A42" s="475" t="s">
        <v>396</v>
      </c>
      <c r="B42" s="546" t="s">
        <v>397</v>
      </c>
      <c r="C42" s="183"/>
      <c r="D42" s="177"/>
      <c r="E42" s="175"/>
      <c r="F42" s="60"/>
      <c r="G42" s="60"/>
      <c r="H42" s="59"/>
      <c r="I42" s="60"/>
      <c r="J42" s="60"/>
      <c r="K42" s="176"/>
      <c r="L42" s="60"/>
      <c r="M42" s="176"/>
      <c r="N42" s="60"/>
      <c r="O42" s="60"/>
      <c r="P42" s="60"/>
      <c r="Q42" s="60"/>
      <c r="R42" s="60"/>
      <c r="S42" s="60"/>
      <c r="T42" s="60"/>
      <c r="U42" s="60"/>
      <c r="V42" s="60"/>
      <c r="W42" s="60"/>
      <c r="X42" s="60"/>
      <c r="Y42" s="60"/>
      <c r="Z42" s="60"/>
      <c r="AA42" s="60"/>
      <c r="AB42" s="60"/>
      <c r="AC42" s="60"/>
      <c r="AD42" s="60"/>
      <c r="AE42" s="60"/>
      <c r="AF42" s="60"/>
      <c r="AG42" s="60"/>
      <c r="AH42" s="174"/>
      <c r="AI42" s="177"/>
      <c r="AJ42" s="177"/>
      <c r="AK42" s="175"/>
      <c r="AL42" s="60"/>
      <c r="AM42" s="174"/>
      <c r="AN42" s="60"/>
      <c r="AO42" s="60"/>
      <c r="AP42" s="99">
        <f>SUM(C42:AO42)</f>
        <v>0</v>
      </c>
      <c r="AQ42" s="117"/>
    </row>
    <row r="43" spans="1:43" ht="14.45" customHeight="1" x14ac:dyDescent="0.2">
      <c r="A43" s="475" t="s">
        <v>315</v>
      </c>
      <c r="B43" s="546" t="s">
        <v>398</v>
      </c>
      <c r="C43" s="183"/>
      <c r="D43" s="177"/>
      <c r="E43" s="175"/>
      <c r="F43" s="60"/>
      <c r="G43" s="60"/>
      <c r="H43" s="203"/>
      <c r="I43" s="60"/>
      <c r="J43" s="60"/>
      <c r="K43" s="176"/>
      <c r="L43" s="60"/>
      <c r="M43" s="176"/>
      <c r="N43" s="60"/>
      <c r="O43" s="60"/>
      <c r="P43" s="60"/>
      <c r="Q43" s="60"/>
      <c r="R43" s="60"/>
      <c r="S43" s="60"/>
      <c r="T43" s="60"/>
      <c r="U43" s="60"/>
      <c r="V43" s="60"/>
      <c r="W43" s="60"/>
      <c r="X43" s="60"/>
      <c r="Y43" s="60"/>
      <c r="Z43" s="60"/>
      <c r="AA43" s="60"/>
      <c r="AB43" s="60"/>
      <c r="AC43" s="60"/>
      <c r="AD43" s="60"/>
      <c r="AE43" s="60"/>
      <c r="AF43" s="60"/>
      <c r="AG43" s="60"/>
      <c r="AH43" s="174"/>
      <c r="AI43" s="177"/>
      <c r="AJ43" s="177"/>
      <c r="AK43" s="175"/>
      <c r="AL43" s="60"/>
      <c r="AM43" s="174"/>
      <c r="AN43" s="60"/>
      <c r="AO43" s="60"/>
      <c r="AP43" s="99">
        <f>SUM(C43:AO43)</f>
        <v>0</v>
      </c>
      <c r="AQ43" s="117"/>
    </row>
    <row r="44" spans="1:43" ht="14.45" customHeight="1" x14ac:dyDescent="0.2">
      <c r="A44" s="475" t="s">
        <v>399</v>
      </c>
      <c r="B44" s="546" t="s">
        <v>400</v>
      </c>
      <c r="C44" s="183"/>
      <c r="D44" s="177"/>
      <c r="E44" s="175"/>
      <c r="F44" s="60"/>
      <c r="G44" s="60"/>
      <c r="H44" s="59"/>
      <c r="I44" s="60"/>
      <c r="J44" s="60"/>
      <c r="K44" s="176"/>
      <c r="L44" s="60"/>
      <c r="M44" s="176"/>
      <c r="N44" s="60"/>
      <c r="O44" s="60"/>
      <c r="P44" s="60"/>
      <c r="Q44" s="60"/>
      <c r="R44" s="60"/>
      <c r="S44" s="60"/>
      <c r="T44" s="60"/>
      <c r="U44" s="60"/>
      <c r="V44" s="60"/>
      <c r="W44" s="60"/>
      <c r="X44" s="60"/>
      <c r="Y44" s="60"/>
      <c r="Z44" s="60"/>
      <c r="AA44" s="60"/>
      <c r="AB44" s="60"/>
      <c r="AC44" s="60"/>
      <c r="AD44" s="60"/>
      <c r="AE44" s="60"/>
      <c r="AF44" s="60"/>
      <c r="AG44" s="60"/>
      <c r="AH44" s="174"/>
      <c r="AI44" s="177"/>
      <c r="AJ44" s="177"/>
      <c r="AK44" s="175"/>
      <c r="AL44" s="60"/>
      <c r="AM44" s="174"/>
      <c r="AN44" s="60"/>
      <c r="AO44" s="60"/>
      <c r="AP44" s="99">
        <f>SUM(C44:AO44)</f>
        <v>0</v>
      </c>
      <c r="AQ44" s="117"/>
    </row>
    <row r="45" spans="1:43" ht="14.45" customHeight="1" x14ac:dyDescent="0.2">
      <c r="A45" s="727" t="s">
        <v>401</v>
      </c>
      <c r="B45" s="728"/>
      <c r="C45" s="183">
        <f>SUM(C42:C44)</f>
        <v>0</v>
      </c>
      <c r="D45" s="177">
        <f t="shared" ref="D45:AO45" si="14">SUM(D42:D44)</f>
        <v>0</v>
      </c>
      <c r="E45" s="175">
        <f t="shared" si="14"/>
        <v>0</v>
      </c>
      <c r="F45" s="53">
        <f t="shared" si="14"/>
        <v>0</v>
      </c>
      <c r="G45" s="53">
        <f t="shared" si="14"/>
        <v>0</v>
      </c>
      <c r="H45" s="52">
        <f t="shared" si="14"/>
        <v>0</v>
      </c>
      <c r="I45" s="53">
        <f t="shared" si="14"/>
        <v>0</v>
      </c>
      <c r="J45" s="53">
        <f t="shared" si="14"/>
        <v>0</v>
      </c>
      <c r="K45" s="176">
        <f t="shared" si="14"/>
        <v>0</v>
      </c>
      <c r="L45" s="53">
        <f t="shared" si="14"/>
        <v>0</v>
      </c>
      <c r="M45" s="176">
        <f t="shared" si="14"/>
        <v>0</v>
      </c>
      <c r="N45" s="53">
        <f t="shared" si="14"/>
        <v>0</v>
      </c>
      <c r="O45" s="53">
        <f t="shared" si="14"/>
        <v>0</v>
      </c>
      <c r="P45" s="53">
        <f t="shared" si="14"/>
        <v>0</v>
      </c>
      <c r="Q45" s="53">
        <f t="shared" si="14"/>
        <v>0</v>
      </c>
      <c r="R45" s="53">
        <f t="shared" si="14"/>
        <v>0</v>
      </c>
      <c r="S45" s="53">
        <f t="shared" si="14"/>
        <v>0</v>
      </c>
      <c r="T45" s="53">
        <f t="shared" si="14"/>
        <v>0</v>
      </c>
      <c r="U45" s="53">
        <f t="shared" si="14"/>
        <v>0</v>
      </c>
      <c r="V45" s="49">
        <f t="shared" si="14"/>
        <v>0</v>
      </c>
      <c r="W45" s="49">
        <f t="shared" ref="W45" si="15">SUM(W42:W44)</f>
        <v>0</v>
      </c>
      <c r="X45" s="49">
        <f t="shared" si="14"/>
        <v>0</v>
      </c>
      <c r="Y45" s="53">
        <f t="shared" si="14"/>
        <v>0</v>
      </c>
      <c r="Z45" s="53">
        <f t="shared" si="14"/>
        <v>0</v>
      </c>
      <c r="AA45" s="53">
        <f t="shared" si="14"/>
        <v>0</v>
      </c>
      <c r="AB45" s="53">
        <f t="shared" si="14"/>
        <v>0</v>
      </c>
      <c r="AC45" s="49">
        <f t="shared" si="14"/>
        <v>0</v>
      </c>
      <c r="AD45" s="49">
        <f t="shared" si="14"/>
        <v>0</v>
      </c>
      <c r="AE45" s="49">
        <f t="shared" si="14"/>
        <v>0</v>
      </c>
      <c r="AF45" s="49">
        <f t="shared" ref="AF45:AG45" si="16">SUM(AF42:AF44)</f>
        <v>0</v>
      </c>
      <c r="AG45" s="49">
        <f t="shared" si="16"/>
        <v>0</v>
      </c>
      <c r="AH45" s="174">
        <f t="shared" si="14"/>
        <v>0</v>
      </c>
      <c r="AI45" s="177">
        <f t="shared" si="14"/>
        <v>0</v>
      </c>
      <c r="AJ45" s="177">
        <f t="shared" si="14"/>
        <v>0</v>
      </c>
      <c r="AK45" s="175">
        <f t="shared" si="14"/>
        <v>0</v>
      </c>
      <c r="AL45" s="49">
        <f t="shared" si="14"/>
        <v>0</v>
      </c>
      <c r="AM45" s="174">
        <f t="shared" si="14"/>
        <v>0</v>
      </c>
      <c r="AN45" s="49">
        <f t="shared" si="14"/>
        <v>0</v>
      </c>
      <c r="AO45" s="53">
        <f t="shared" si="14"/>
        <v>0</v>
      </c>
      <c r="AP45" s="101">
        <f>SUM(C45:AO45)</f>
        <v>0</v>
      </c>
      <c r="AQ45" s="57"/>
    </row>
    <row r="46" spans="1:43" ht="8.25" customHeight="1" x14ac:dyDescent="0.2">
      <c r="A46" s="477"/>
      <c r="B46" s="478"/>
      <c r="C46" s="65"/>
      <c r="D46" s="65"/>
      <c r="E46" s="65"/>
      <c r="F46" s="111"/>
      <c r="G46" s="111"/>
      <c r="H46" s="111"/>
      <c r="I46" s="111"/>
      <c r="J46" s="111"/>
      <c r="K46" s="65"/>
      <c r="L46" s="111"/>
      <c r="M46" s="65"/>
      <c r="N46" s="111"/>
      <c r="O46" s="111"/>
      <c r="P46" s="111"/>
      <c r="Q46" s="111"/>
      <c r="R46" s="111"/>
      <c r="S46" s="111"/>
      <c r="T46" s="111"/>
      <c r="U46" s="111"/>
      <c r="V46" s="65"/>
      <c r="W46" s="65"/>
      <c r="X46" s="65"/>
      <c r="Y46" s="111"/>
      <c r="Z46" s="111"/>
      <c r="AA46" s="111"/>
      <c r="AB46" s="111"/>
      <c r="AC46" s="65"/>
      <c r="AD46" s="65"/>
      <c r="AE46" s="65"/>
      <c r="AF46" s="65"/>
      <c r="AG46" s="65"/>
      <c r="AH46" s="65"/>
      <c r="AI46" s="65"/>
      <c r="AJ46" s="65"/>
      <c r="AK46" s="65"/>
      <c r="AL46" s="65"/>
      <c r="AM46" s="65"/>
      <c r="AN46" s="65"/>
      <c r="AO46" s="111"/>
      <c r="AP46" s="113"/>
      <c r="AQ46" s="117"/>
    </row>
    <row r="47" spans="1:43" ht="15" x14ac:dyDescent="0.2">
      <c r="A47" s="472" t="s">
        <v>402</v>
      </c>
      <c r="B47" s="473" t="s">
        <v>403</v>
      </c>
      <c r="C47" s="61"/>
      <c r="D47" s="61"/>
      <c r="E47" s="61"/>
      <c r="F47" s="65"/>
      <c r="G47" s="65"/>
      <c r="H47" s="61"/>
      <c r="I47" s="65"/>
      <c r="J47" s="65"/>
      <c r="K47" s="61"/>
      <c r="L47" s="65"/>
      <c r="M47" s="61"/>
      <c r="N47" s="61"/>
      <c r="O47" s="65"/>
      <c r="P47" s="65"/>
      <c r="Q47" s="65"/>
      <c r="R47" s="65"/>
      <c r="S47" s="65"/>
      <c r="T47" s="65"/>
      <c r="U47" s="61"/>
      <c r="V47" s="61"/>
      <c r="W47" s="61"/>
      <c r="X47" s="61"/>
      <c r="Y47" s="65"/>
      <c r="Z47" s="65"/>
      <c r="AA47" s="65"/>
      <c r="AB47" s="65"/>
      <c r="AC47" s="61"/>
      <c r="AD47" s="61"/>
      <c r="AE47" s="61"/>
      <c r="AF47" s="61"/>
      <c r="AG47" s="61"/>
      <c r="AH47" s="61"/>
      <c r="AI47" s="61"/>
      <c r="AJ47" s="61"/>
      <c r="AK47" s="61"/>
      <c r="AL47" s="61"/>
      <c r="AM47" s="61"/>
      <c r="AN47" s="61"/>
      <c r="AO47" s="65"/>
      <c r="AP47" s="98"/>
      <c r="AQ47" s="117"/>
    </row>
    <row r="48" spans="1:43" ht="14.45" customHeight="1" x14ac:dyDescent="0.2">
      <c r="A48" s="475" t="s">
        <v>34</v>
      </c>
      <c r="B48" s="546" t="s">
        <v>404</v>
      </c>
      <c r="C48" s="183"/>
      <c r="D48" s="177"/>
      <c r="E48" s="193"/>
      <c r="F48" s="60"/>
      <c r="G48" s="60"/>
      <c r="H48" s="176"/>
      <c r="I48" s="60"/>
      <c r="J48" s="60"/>
      <c r="K48" s="60"/>
      <c r="L48" s="60"/>
      <c r="M48" s="174"/>
      <c r="N48" s="60"/>
      <c r="O48" s="60"/>
      <c r="P48" s="60"/>
      <c r="Q48" s="60"/>
      <c r="R48" s="60"/>
      <c r="S48" s="60"/>
      <c r="T48" s="60"/>
      <c r="U48" s="60"/>
      <c r="V48" s="60"/>
      <c r="W48" s="60"/>
      <c r="X48" s="176"/>
      <c r="Y48" s="60"/>
      <c r="Z48" s="60"/>
      <c r="AA48" s="60"/>
      <c r="AB48" s="60"/>
      <c r="AC48" s="60"/>
      <c r="AD48" s="60"/>
      <c r="AE48" s="60"/>
      <c r="AF48" s="60"/>
      <c r="AG48" s="60"/>
      <c r="AH48" s="174"/>
      <c r="AI48" s="177"/>
      <c r="AJ48" s="177"/>
      <c r="AK48" s="175"/>
      <c r="AL48" s="60"/>
      <c r="AM48" s="174"/>
      <c r="AN48" s="60"/>
      <c r="AO48" s="60"/>
      <c r="AP48" s="99">
        <f t="shared" ref="AP48:AP55" si="17">SUM(C48:AO48)</f>
        <v>0</v>
      </c>
      <c r="AQ48" s="117"/>
    </row>
    <row r="49" spans="1:43" ht="14.45" customHeight="1" x14ac:dyDescent="0.2">
      <c r="A49" s="475" t="s">
        <v>35</v>
      </c>
      <c r="B49" s="546" t="s">
        <v>405</v>
      </c>
      <c r="C49" s="183"/>
      <c r="D49" s="175"/>
      <c r="E49" s="60"/>
      <c r="F49" s="60"/>
      <c r="G49" s="60"/>
      <c r="H49" s="176"/>
      <c r="I49" s="60"/>
      <c r="J49" s="60"/>
      <c r="K49" s="60"/>
      <c r="L49" s="60"/>
      <c r="M49" s="174"/>
      <c r="N49" s="60"/>
      <c r="O49" s="60"/>
      <c r="P49" s="60"/>
      <c r="Q49" s="60"/>
      <c r="R49" s="60"/>
      <c r="S49" s="60"/>
      <c r="T49" s="60"/>
      <c r="U49" s="60"/>
      <c r="V49" s="60"/>
      <c r="W49" s="60"/>
      <c r="X49" s="60"/>
      <c r="Y49" s="60"/>
      <c r="Z49" s="60"/>
      <c r="AA49" s="60"/>
      <c r="AB49" s="60"/>
      <c r="AC49" s="60"/>
      <c r="AD49" s="60"/>
      <c r="AE49" s="60"/>
      <c r="AF49" s="60"/>
      <c r="AG49" s="60"/>
      <c r="AH49" s="174"/>
      <c r="AI49" s="177"/>
      <c r="AJ49" s="177"/>
      <c r="AK49" s="175"/>
      <c r="AL49" s="60"/>
      <c r="AM49" s="174"/>
      <c r="AN49" s="60"/>
      <c r="AO49" s="60"/>
      <c r="AP49" s="99">
        <f t="shared" si="17"/>
        <v>0</v>
      </c>
      <c r="AQ49" s="117"/>
    </row>
    <row r="50" spans="1:43" ht="14.45" customHeight="1" x14ac:dyDescent="0.2">
      <c r="A50" s="475" t="s">
        <v>36</v>
      </c>
      <c r="B50" s="546" t="s">
        <v>406</v>
      </c>
      <c r="C50" s="183"/>
      <c r="D50" s="177"/>
      <c r="E50" s="203"/>
      <c r="F50" s="60"/>
      <c r="G50" s="60"/>
      <c r="H50" s="176"/>
      <c r="I50" s="60"/>
      <c r="J50" s="60"/>
      <c r="K50" s="60"/>
      <c r="L50" s="60"/>
      <c r="M50" s="174"/>
      <c r="N50" s="60"/>
      <c r="O50" s="60"/>
      <c r="P50" s="60"/>
      <c r="Q50" s="60"/>
      <c r="R50" s="60"/>
      <c r="S50" s="60"/>
      <c r="T50" s="60"/>
      <c r="U50" s="60"/>
      <c r="V50" s="60"/>
      <c r="W50" s="60"/>
      <c r="X50" s="176"/>
      <c r="Y50" s="60"/>
      <c r="Z50" s="60"/>
      <c r="AA50" s="60"/>
      <c r="AB50" s="60"/>
      <c r="AC50" s="60"/>
      <c r="AD50" s="60"/>
      <c r="AE50" s="60"/>
      <c r="AF50" s="60"/>
      <c r="AG50" s="60"/>
      <c r="AH50" s="174"/>
      <c r="AI50" s="177"/>
      <c r="AJ50" s="177"/>
      <c r="AK50" s="175"/>
      <c r="AL50" s="60"/>
      <c r="AM50" s="174"/>
      <c r="AN50" s="60"/>
      <c r="AO50" s="60"/>
      <c r="AP50" s="99">
        <f t="shared" si="17"/>
        <v>0</v>
      </c>
      <c r="AQ50" s="117"/>
    </row>
    <row r="51" spans="1:43" ht="14.45" customHeight="1" x14ac:dyDescent="0.2">
      <c r="A51" s="475" t="s">
        <v>37</v>
      </c>
      <c r="B51" s="546" t="s">
        <v>228</v>
      </c>
      <c r="C51" s="183"/>
      <c r="D51" s="175"/>
      <c r="E51" s="60"/>
      <c r="F51" s="60"/>
      <c r="G51" s="60"/>
      <c r="H51" s="176"/>
      <c r="I51" s="60"/>
      <c r="J51" s="60"/>
      <c r="K51" s="60"/>
      <c r="L51" s="60"/>
      <c r="M51" s="174"/>
      <c r="N51" s="60"/>
      <c r="O51" s="60"/>
      <c r="P51" s="60"/>
      <c r="Q51" s="60"/>
      <c r="R51" s="60"/>
      <c r="S51" s="60"/>
      <c r="T51" s="60"/>
      <c r="U51" s="60"/>
      <c r="V51" s="60"/>
      <c r="W51" s="60"/>
      <c r="X51" s="176"/>
      <c r="Y51" s="60"/>
      <c r="Z51" s="60"/>
      <c r="AA51" s="60"/>
      <c r="AB51" s="60"/>
      <c r="AC51" s="60"/>
      <c r="AD51" s="60"/>
      <c r="AE51" s="60"/>
      <c r="AF51" s="60"/>
      <c r="AG51" s="60"/>
      <c r="AH51" s="174"/>
      <c r="AI51" s="177"/>
      <c r="AJ51" s="177"/>
      <c r="AK51" s="175"/>
      <c r="AL51" s="60"/>
      <c r="AM51" s="174"/>
      <c r="AN51" s="60"/>
      <c r="AO51" s="60"/>
      <c r="AP51" s="99">
        <f t="shared" si="17"/>
        <v>0</v>
      </c>
      <c r="AQ51" s="117"/>
    </row>
    <row r="52" spans="1:43" ht="14.45" customHeight="1" x14ac:dyDescent="0.2">
      <c r="A52" s="475" t="s">
        <v>38</v>
      </c>
      <c r="B52" s="546" t="s">
        <v>407</v>
      </c>
      <c r="C52" s="183"/>
      <c r="D52" s="175"/>
      <c r="E52" s="60"/>
      <c r="F52" s="60"/>
      <c r="G52" s="60"/>
      <c r="H52" s="176"/>
      <c r="I52" s="60"/>
      <c r="J52" s="60"/>
      <c r="K52" s="60"/>
      <c r="L52" s="60"/>
      <c r="M52" s="174"/>
      <c r="N52" s="60"/>
      <c r="O52" s="60"/>
      <c r="P52" s="60"/>
      <c r="Q52" s="60"/>
      <c r="R52" s="60"/>
      <c r="S52" s="60"/>
      <c r="T52" s="60"/>
      <c r="U52" s="60"/>
      <c r="V52" s="60"/>
      <c r="W52" s="60"/>
      <c r="X52" s="176"/>
      <c r="Y52" s="60"/>
      <c r="Z52" s="60"/>
      <c r="AA52" s="60"/>
      <c r="AB52" s="60"/>
      <c r="AC52" s="60"/>
      <c r="AD52" s="60"/>
      <c r="AE52" s="60"/>
      <c r="AF52" s="60"/>
      <c r="AG52" s="60"/>
      <c r="AH52" s="174"/>
      <c r="AI52" s="177"/>
      <c r="AJ52" s="177"/>
      <c r="AK52" s="175"/>
      <c r="AL52" s="60"/>
      <c r="AM52" s="174"/>
      <c r="AN52" s="60"/>
      <c r="AO52" s="60"/>
      <c r="AP52" s="99">
        <f t="shared" si="17"/>
        <v>0</v>
      </c>
      <c r="AQ52" s="117"/>
    </row>
    <row r="53" spans="1:43" ht="14.45" customHeight="1" x14ac:dyDescent="0.2">
      <c r="A53" s="475" t="s">
        <v>39</v>
      </c>
      <c r="B53" s="546" t="s">
        <v>408</v>
      </c>
      <c r="C53" s="183"/>
      <c r="D53" s="175"/>
      <c r="E53" s="60"/>
      <c r="F53" s="60"/>
      <c r="G53" s="60"/>
      <c r="H53" s="176"/>
      <c r="I53" s="60"/>
      <c r="J53" s="60"/>
      <c r="K53" s="60"/>
      <c r="L53" s="60"/>
      <c r="M53" s="174"/>
      <c r="N53" s="60"/>
      <c r="O53" s="60"/>
      <c r="P53" s="60"/>
      <c r="Q53" s="60"/>
      <c r="R53" s="60"/>
      <c r="S53" s="60"/>
      <c r="T53" s="60"/>
      <c r="U53" s="60"/>
      <c r="V53" s="60"/>
      <c r="W53" s="60"/>
      <c r="X53" s="176"/>
      <c r="Y53" s="60"/>
      <c r="Z53" s="60"/>
      <c r="AA53" s="60"/>
      <c r="AB53" s="60"/>
      <c r="AC53" s="60"/>
      <c r="AD53" s="60"/>
      <c r="AE53" s="60"/>
      <c r="AF53" s="60"/>
      <c r="AG53" s="60"/>
      <c r="AH53" s="174"/>
      <c r="AI53" s="177"/>
      <c r="AJ53" s="177"/>
      <c r="AK53" s="175"/>
      <c r="AL53" s="60"/>
      <c r="AM53" s="174"/>
      <c r="AN53" s="60"/>
      <c r="AO53" s="60"/>
      <c r="AP53" s="99">
        <f t="shared" si="17"/>
        <v>0</v>
      </c>
      <c r="AQ53" s="117"/>
    </row>
    <row r="54" spans="1:43" ht="14.45" customHeight="1" x14ac:dyDescent="0.2">
      <c r="A54" s="475" t="s">
        <v>40</v>
      </c>
      <c r="B54" s="546" t="s">
        <v>409</v>
      </c>
      <c r="C54" s="183"/>
      <c r="D54" s="175"/>
      <c r="E54" s="60"/>
      <c r="F54" s="60"/>
      <c r="G54" s="60"/>
      <c r="H54" s="176"/>
      <c r="I54" s="60"/>
      <c r="J54" s="60"/>
      <c r="K54" s="60"/>
      <c r="L54" s="60"/>
      <c r="M54" s="174"/>
      <c r="N54" s="60"/>
      <c r="O54" s="60"/>
      <c r="P54" s="60"/>
      <c r="Q54" s="60"/>
      <c r="R54" s="60"/>
      <c r="S54" s="60"/>
      <c r="T54" s="60"/>
      <c r="U54" s="60"/>
      <c r="V54" s="60"/>
      <c r="W54" s="60"/>
      <c r="X54" s="176"/>
      <c r="Y54" s="60"/>
      <c r="Z54" s="60"/>
      <c r="AA54" s="60"/>
      <c r="AB54" s="60"/>
      <c r="AC54" s="60"/>
      <c r="AD54" s="60"/>
      <c r="AE54" s="60"/>
      <c r="AF54" s="60"/>
      <c r="AG54" s="60"/>
      <c r="AH54" s="174"/>
      <c r="AI54" s="177"/>
      <c r="AJ54" s="177"/>
      <c r="AK54" s="175"/>
      <c r="AL54" s="60"/>
      <c r="AM54" s="174"/>
      <c r="AN54" s="60"/>
      <c r="AO54" s="60"/>
      <c r="AP54" s="99">
        <f t="shared" si="17"/>
        <v>0</v>
      </c>
      <c r="AQ54" s="117"/>
    </row>
    <row r="55" spans="1:43" ht="14.45" customHeight="1" x14ac:dyDescent="0.2">
      <c r="A55" s="727" t="s">
        <v>410</v>
      </c>
      <c r="B55" s="728"/>
      <c r="C55" s="183">
        <f>SUM(C48:C54)</f>
        <v>0</v>
      </c>
      <c r="D55" s="175">
        <f t="shared" ref="D55:AO55" si="18">SUM(D48:D54)</f>
        <v>0</v>
      </c>
      <c r="E55" s="49">
        <f t="shared" si="18"/>
        <v>0</v>
      </c>
      <c r="F55" s="53">
        <f t="shared" si="18"/>
        <v>0</v>
      </c>
      <c r="G55" s="53">
        <f t="shared" si="18"/>
        <v>0</v>
      </c>
      <c r="H55" s="176">
        <f t="shared" si="18"/>
        <v>0</v>
      </c>
      <c r="I55" s="53">
        <f t="shared" si="18"/>
        <v>0</v>
      </c>
      <c r="J55" s="53">
        <f t="shared" si="18"/>
        <v>0</v>
      </c>
      <c r="K55" s="49">
        <f t="shared" si="18"/>
        <v>0</v>
      </c>
      <c r="L55" s="53">
        <f t="shared" si="18"/>
        <v>0</v>
      </c>
      <c r="M55" s="174">
        <f t="shared" si="18"/>
        <v>0</v>
      </c>
      <c r="N55" s="49">
        <f t="shared" si="18"/>
        <v>0</v>
      </c>
      <c r="O55" s="53">
        <f t="shared" si="18"/>
        <v>0</v>
      </c>
      <c r="P55" s="53">
        <f t="shared" si="18"/>
        <v>0</v>
      </c>
      <c r="Q55" s="53">
        <f t="shared" si="18"/>
        <v>0</v>
      </c>
      <c r="R55" s="53">
        <f t="shared" si="18"/>
        <v>0</v>
      </c>
      <c r="S55" s="53">
        <f t="shared" si="18"/>
        <v>0</v>
      </c>
      <c r="T55" s="53">
        <f t="shared" si="18"/>
        <v>0</v>
      </c>
      <c r="U55" s="53">
        <f t="shared" si="18"/>
        <v>0</v>
      </c>
      <c r="V55" s="49">
        <f t="shared" si="18"/>
        <v>0</v>
      </c>
      <c r="W55" s="49">
        <f t="shared" ref="W55" si="19">SUM(W48:W54)</f>
        <v>0</v>
      </c>
      <c r="X55" s="49">
        <f t="shared" si="18"/>
        <v>0</v>
      </c>
      <c r="Y55" s="53">
        <f t="shared" si="18"/>
        <v>0</v>
      </c>
      <c r="Z55" s="53">
        <f t="shared" si="18"/>
        <v>0</v>
      </c>
      <c r="AA55" s="53">
        <f t="shared" si="18"/>
        <v>0</v>
      </c>
      <c r="AB55" s="53">
        <f t="shared" si="18"/>
        <v>0</v>
      </c>
      <c r="AC55" s="49">
        <f t="shared" si="18"/>
        <v>0</v>
      </c>
      <c r="AD55" s="49">
        <f t="shared" si="18"/>
        <v>0</v>
      </c>
      <c r="AE55" s="49">
        <f t="shared" si="18"/>
        <v>0</v>
      </c>
      <c r="AF55" s="49">
        <f t="shared" ref="AF55:AG55" si="20">SUM(AF48:AF54)</f>
        <v>0</v>
      </c>
      <c r="AG55" s="49">
        <f t="shared" si="20"/>
        <v>0</v>
      </c>
      <c r="AH55" s="174">
        <f t="shared" si="18"/>
        <v>0</v>
      </c>
      <c r="AI55" s="177">
        <f t="shared" si="18"/>
        <v>0</v>
      </c>
      <c r="AJ55" s="177">
        <f t="shared" si="18"/>
        <v>0</v>
      </c>
      <c r="AK55" s="175">
        <f t="shared" si="18"/>
        <v>0</v>
      </c>
      <c r="AL55" s="49">
        <f t="shared" si="18"/>
        <v>0</v>
      </c>
      <c r="AM55" s="174">
        <f t="shared" si="18"/>
        <v>0</v>
      </c>
      <c r="AN55" s="49">
        <f t="shared" si="18"/>
        <v>0</v>
      </c>
      <c r="AO55" s="53">
        <f t="shared" si="18"/>
        <v>0</v>
      </c>
      <c r="AP55" s="101">
        <f t="shared" si="17"/>
        <v>0</v>
      </c>
      <c r="AQ55" s="57"/>
    </row>
    <row r="56" spans="1:43" ht="8.25" customHeight="1" x14ac:dyDescent="0.2">
      <c r="A56" s="477"/>
      <c r="B56" s="478"/>
      <c r="C56" s="65"/>
      <c r="D56" s="65"/>
      <c r="E56" s="111"/>
      <c r="F56" s="111"/>
      <c r="G56" s="111"/>
      <c r="H56" s="65"/>
      <c r="I56" s="111"/>
      <c r="J56" s="111"/>
      <c r="K56" s="65"/>
      <c r="L56" s="111"/>
      <c r="M56" s="65"/>
      <c r="N56" s="65"/>
      <c r="O56" s="111"/>
      <c r="P56" s="111"/>
      <c r="Q56" s="111"/>
      <c r="R56" s="111"/>
      <c r="S56" s="111"/>
      <c r="T56" s="111"/>
      <c r="U56" s="111"/>
      <c r="V56" s="65"/>
      <c r="W56" s="65"/>
      <c r="X56" s="65"/>
      <c r="Y56" s="111"/>
      <c r="Z56" s="111"/>
      <c r="AA56" s="111"/>
      <c r="AB56" s="111"/>
      <c r="AC56" s="65"/>
      <c r="AD56" s="65"/>
      <c r="AE56" s="65"/>
      <c r="AF56" s="65"/>
      <c r="AG56" s="65"/>
      <c r="AH56" s="65"/>
      <c r="AI56" s="65"/>
      <c r="AJ56" s="65"/>
      <c r="AK56" s="65"/>
      <c r="AL56" s="61"/>
      <c r="AM56" s="61"/>
      <c r="AN56" s="61"/>
      <c r="AO56" s="111"/>
      <c r="AP56" s="113"/>
      <c r="AQ56" s="117"/>
    </row>
    <row r="57" spans="1:43" ht="15" x14ac:dyDescent="0.2">
      <c r="A57" s="545" t="s">
        <v>411</v>
      </c>
      <c r="B57" s="473" t="s">
        <v>412</v>
      </c>
      <c r="C57" s="61"/>
      <c r="D57" s="61"/>
      <c r="E57" s="65"/>
      <c r="F57" s="65"/>
      <c r="G57" s="65"/>
      <c r="H57" s="65"/>
      <c r="I57" s="65"/>
      <c r="J57" s="61"/>
      <c r="K57" s="61"/>
      <c r="L57" s="61"/>
      <c r="M57" s="61"/>
      <c r="N57" s="61"/>
      <c r="O57" s="61"/>
      <c r="P57" s="61"/>
      <c r="Q57" s="61"/>
      <c r="R57" s="65"/>
      <c r="S57" s="61"/>
      <c r="T57" s="61"/>
      <c r="U57" s="61"/>
      <c r="V57" s="61"/>
      <c r="W57" s="61"/>
      <c r="X57" s="61"/>
      <c r="Y57" s="61"/>
      <c r="Z57" s="61"/>
      <c r="AA57" s="61"/>
      <c r="AB57" s="61"/>
      <c r="AC57" s="61"/>
      <c r="AD57" s="61"/>
      <c r="AE57" s="61"/>
      <c r="AF57" s="61"/>
      <c r="AG57" s="61"/>
      <c r="AH57" s="61"/>
      <c r="AI57" s="61"/>
      <c r="AJ57" s="61"/>
      <c r="AK57" s="61"/>
      <c r="AL57" s="115"/>
      <c r="AM57" s="115"/>
      <c r="AN57" s="115"/>
      <c r="AO57" s="65"/>
      <c r="AP57" s="98"/>
      <c r="AQ57" s="117"/>
    </row>
    <row r="58" spans="1:43" ht="14.45" customHeight="1" x14ac:dyDescent="0.2">
      <c r="A58" s="475" t="s">
        <v>41</v>
      </c>
      <c r="B58" s="476" t="s">
        <v>413</v>
      </c>
      <c r="C58" s="379"/>
      <c r="D58" s="380"/>
      <c r="E58" s="381"/>
      <c r="F58" s="381"/>
      <c r="G58" s="381"/>
      <c r="H58" s="382"/>
      <c r="I58" s="381"/>
      <c r="J58" s="381"/>
      <c r="K58" s="381"/>
      <c r="L58" s="381"/>
      <c r="M58" s="381"/>
      <c r="N58" s="381"/>
      <c r="O58" s="381"/>
      <c r="P58" s="381"/>
      <c r="Q58" s="381"/>
      <c r="R58" s="381"/>
      <c r="S58" s="381"/>
      <c r="T58" s="381"/>
      <c r="U58" s="381"/>
      <c r="V58" s="381"/>
      <c r="W58" s="384"/>
      <c r="X58" s="384"/>
      <c r="Y58" s="384"/>
      <c r="Z58" s="384"/>
      <c r="AA58" s="384"/>
      <c r="AB58" s="384"/>
      <c r="AC58" s="384"/>
      <c r="AD58" s="384"/>
      <c r="AE58" s="384"/>
      <c r="AF58" s="384"/>
      <c r="AG58" s="384"/>
      <c r="AH58" s="384"/>
      <c r="AI58" s="384"/>
      <c r="AJ58" s="384"/>
      <c r="AK58" s="380"/>
      <c r="AL58" s="381"/>
      <c r="AM58" s="383"/>
      <c r="AN58" s="381"/>
      <c r="AO58" s="381"/>
      <c r="AP58" s="377">
        <f t="shared" ref="AP58:AP83" si="21">SUM(C58:AO58)</f>
        <v>0</v>
      </c>
      <c r="AQ58" s="117"/>
    </row>
    <row r="59" spans="1:43" ht="14.45" customHeight="1" x14ac:dyDescent="0.2">
      <c r="A59" s="475" t="s">
        <v>966</v>
      </c>
      <c r="B59" s="476" t="s">
        <v>965</v>
      </c>
      <c r="C59" s="379"/>
      <c r="D59" s="384"/>
      <c r="E59" s="385"/>
      <c r="F59" s="384"/>
      <c r="G59" s="385"/>
      <c r="H59" s="380"/>
      <c r="I59" s="381"/>
      <c r="J59" s="381"/>
      <c r="K59" s="386"/>
      <c r="L59" s="381"/>
      <c r="M59" s="425"/>
      <c r="N59" s="381"/>
      <c r="O59" s="381"/>
      <c r="P59" s="381"/>
      <c r="Q59" s="381"/>
      <c r="R59" s="381"/>
      <c r="S59" s="381"/>
      <c r="T59" s="381"/>
      <c r="U59" s="381"/>
      <c r="V59" s="381"/>
      <c r="W59" s="384"/>
      <c r="X59" s="384"/>
      <c r="Y59" s="384"/>
      <c r="Z59" s="384"/>
      <c r="AA59" s="384"/>
      <c r="AB59" s="384"/>
      <c r="AC59" s="384"/>
      <c r="AD59" s="384"/>
      <c r="AE59" s="384"/>
      <c r="AF59" s="384"/>
      <c r="AG59" s="384"/>
      <c r="AH59" s="384"/>
      <c r="AI59" s="384"/>
      <c r="AJ59" s="384"/>
      <c r="AK59" s="380"/>
      <c r="AL59" s="381"/>
      <c r="AM59" s="383"/>
      <c r="AN59" s="381"/>
      <c r="AO59" s="381"/>
      <c r="AP59" s="377">
        <f t="shared" si="21"/>
        <v>0</v>
      </c>
      <c r="AQ59" s="117"/>
    </row>
    <row r="60" spans="1:43" ht="14.45" customHeight="1" x14ac:dyDescent="0.2">
      <c r="A60" s="475" t="s">
        <v>967</v>
      </c>
      <c r="B60" s="476" t="s">
        <v>968</v>
      </c>
      <c r="C60" s="379"/>
      <c r="D60" s="384"/>
      <c r="E60" s="384"/>
      <c r="F60" s="384"/>
      <c r="G60" s="384"/>
      <c r="H60" s="380"/>
      <c r="I60" s="381"/>
      <c r="J60" s="381"/>
      <c r="K60" s="386"/>
      <c r="L60" s="381"/>
      <c r="M60" s="386"/>
      <c r="N60" s="381"/>
      <c r="O60" s="381"/>
      <c r="P60" s="381"/>
      <c r="Q60" s="381"/>
      <c r="R60" s="381"/>
      <c r="S60" s="381"/>
      <c r="T60" s="381"/>
      <c r="U60" s="381"/>
      <c r="V60" s="381"/>
      <c r="W60" s="384"/>
      <c r="X60" s="384"/>
      <c r="Y60" s="384"/>
      <c r="Z60" s="384"/>
      <c r="AA60" s="384"/>
      <c r="AB60" s="384"/>
      <c r="AC60" s="384"/>
      <c r="AD60" s="384"/>
      <c r="AE60" s="384"/>
      <c r="AF60" s="384"/>
      <c r="AG60" s="384"/>
      <c r="AH60" s="384"/>
      <c r="AI60" s="384"/>
      <c r="AJ60" s="384"/>
      <c r="AK60" s="380"/>
      <c r="AL60" s="381"/>
      <c r="AM60" s="383"/>
      <c r="AN60" s="381"/>
      <c r="AO60" s="381"/>
      <c r="AP60" s="377">
        <f t="shared" si="21"/>
        <v>0</v>
      </c>
      <c r="AQ60" s="117"/>
    </row>
    <row r="61" spans="1:43" ht="14.45" customHeight="1" x14ac:dyDescent="0.2">
      <c r="A61" s="475" t="s">
        <v>969</v>
      </c>
      <c r="B61" s="476" t="s">
        <v>970</v>
      </c>
      <c r="C61" s="379"/>
      <c r="D61" s="384"/>
      <c r="E61" s="384"/>
      <c r="F61" s="384"/>
      <c r="G61" s="384"/>
      <c r="H61" s="380"/>
      <c r="I61" s="381"/>
      <c r="J61" s="381"/>
      <c r="K61" s="386"/>
      <c r="L61" s="381"/>
      <c r="M61" s="426"/>
      <c r="N61" s="381"/>
      <c r="O61" s="381"/>
      <c r="P61" s="381"/>
      <c r="Q61" s="381"/>
      <c r="R61" s="381"/>
      <c r="S61" s="381"/>
      <c r="T61" s="381"/>
      <c r="U61" s="381"/>
      <c r="V61" s="381"/>
      <c r="W61" s="384"/>
      <c r="X61" s="384"/>
      <c r="Y61" s="384"/>
      <c r="Z61" s="384"/>
      <c r="AA61" s="384"/>
      <c r="AB61" s="384"/>
      <c r="AC61" s="384"/>
      <c r="AD61" s="384"/>
      <c r="AE61" s="384"/>
      <c r="AF61" s="384"/>
      <c r="AG61" s="384"/>
      <c r="AH61" s="384"/>
      <c r="AI61" s="384"/>
      <c r="AJ61" s="384"/>
      <c r="AK61" s="380"/>
      <c r="AL61" s="381"/>
      <c r="AM61" s="383"/>
      <c r="AN61" s="381"/>
      <c r="AO61" s="381"/>
      <c r="AP61" s="377">
        <f t="shared" si="21"/>
        <v>0</v>
      </c>
      <c r="AQ61" s="117"/>
    </row>
    <row r="62" spans="1:43" ht="14.45" customHeight="1" x14ac:dyDescent="0.2">
      <c r="A62" s="475" t="s">
        <v>42</v>
      </c>
      <c r="B62" s="476" t="s">
        <v>414</v>
      </c>
      <c r="C62" s="379"/>
      <c r="D62" s="384"/>
      <c r="E62" s="384"/>
      <c r="F62" s="384"/>
      <c r="G62" s="387"/>
      <c r="H62" s="381"/>
      <c r="I62" s="381"/>
      <c r="J62" s="381"/>
      <c r="K62" s="386"/>
      <c r="L62" s="381"/>
      <c r="M62" s="381"/>
      <c r="N62" s="381"/>
      <c r="O62" s="381"/>
      <c r="P62" s="381"/>
      <c r="Q62" s="381"/>
      <c r="R62" s="381"/>
      <c r="S62" s="381"/>
      <c r="T62" s="381"/>
      <c r="U62" s="381"/>
      <c r="V62" s="381"/>
      <c r="W62" s="384"/>
      <c r="X62" s="384"/>
      <c r="Y62" s="384"/>
      <c r="Z62" s="384"/>
      <c r="AA62" s="384"/>
      <c r="AB62" s="384"/>
      <c r="AC62" s="384"/>
      <c r="AD62" s="384"/>
      <c r="AE62" s="384"/>
      <c r="AF62" s="384"/>
      <c r="AG62" s="384"/>
      <c r="AH62" s="384"/>
      <c r="AI62" s="384"/>
      <c r="AJ62" s="384"/>
      <c r="AK62" s="380"/>
      <c r="AL62" s="381"/>
      <c r="AM62" s="383"/>
      <c r="AN62" s="381"/>
      <c r="AO62" s="381"/>
      <c r="AP62" s="377">
        <f t="shared" si="21"/>
        <v>0</v>
      </c>
      <c r="AQ62" s="117"/>
    </row>
    <row r="63" spans="1:43" ht="14.45" customHeight="1" x14ac:dyDescent="0.2">
      <c r="A63" s="475" t="s">
        <v>415</v>
      </c>
      <c r="B63" s="476" t="s">
        <v>807</v>
      </c>
      <c r="C63" s="379"/>
      <c r="D63" s="380"/>
      <c r="E63" s="388"/>
      <c r="F63" s="388"/>
      <c r="G63" s="388"/>
      <c r="H63" s="389"/>
      <c r="I63" s="388"/>
      <c r="J63" s="388"/>
      <c r="K63" s="386"/>
      <c r="L63" s="388"/>
      <c r="M63" s="388"/>
      <c r="N63" s="381"/>
      <c r="O63" s="381"/>
      <c r="P63" s="381"/>
      <c r="Q63" s="381"/>
      <c r="R63" s="381"/>
      <c r="S63" s="381"/>
      <c r="T63" s="381"/>
      <c r="U63" s="381"/>
      <c r="V63" s="381"/>
      <c r="W63" s="384"/>
      <c r="X63" s="384"/>
      <c r="Y63" s="384"/>
      <c r="Z63" s="384"/>
      <c r="AA63" s="384"/>
      <c r="AB63" s="384"/>
      <c r="AC63" s="384"/>
      <c r="AD63" s="384"/>
      <c r="AE63" s="384"/>
      <c r="AF63" s="384"/>
      <c r="AG63" s="384"/>
      <c r="AH63" s="384"/>
      <c r="AI63" s="384"/>
      <c r="AJ63" s="384"/>
      <c r="AK63" s="380"/>
      <c r="AL63" s="388"/>
      <c r="AM63" s="383"/>
      <c r="AN63" s="388"/>
      <c r="AO63" s="388"/>
      <c r="AP63" s="377">
        <f t="shared" si="21"/>
        <v>0</v>
      </c>
      <c r="AQ63" s="117"/>
    </row>
    <row r="64" spans="1:43" ht="14.45" customHeight="1" x14ac:dyDescent="0.2">
      <c r="A64" s="475" t="s">
        <v>416</v>
      </c>
      <c r="B64" s="476" t="s">
        <v>417</v>
      </c>
      <c r="C64" s="379"/>
      <c r="D64" s="384"/>
      <c r="E64" s="384"/>
      <c r="F64" s="384"/>
      <c r="G64" s="390"/>
      <c r="H64" s="391"/>
      <c r="I64" s="392"/>
      <c r="J64" s="392"/>
      <c r="K64" s="386"/>
      <c r="L64" s="392"/>
      <c r="M64" s="381"/>
      <c r="N64" s="381"/>
      <c r="O64" s="381"/>
      <c r="P64" s="381"/>
      <c r="Q64" s="381"/>
      <c r="R64" s="381"/>
      <c r="S64" s="381"/>
      <c r="T64" s="381"/>
      <c r="U64" s="381"/>
      <c r="V64" s="381"/>
      <c r="W64" s="384"/>
      <c r="X64" s="384"/>
      <c r="Y64" s="384"/>
      <c r="Z64" s="384"/>
      <c r="AA64" s="384"/>
      <c r="AB64" s="384"/>
      <c r="AC64" s="384"/>
      <c r="AD64" s="384"/>
      <c r="AE64" s="384"/>
      <c r="AF64" s="384"/>
      <c r="AG64" s="384"/>
      <c r="AH64" s="384"/>
      <c r="AI64" s="384"/>
      <c r="AJ64" s="384"/>
      <c r="AK64" s="380"/>
      <c r="AL64" s="392"/>
      <c r="AM64" s="383"/>
      <c r="AN64" s="392"/>
      <c r="AO64" s="392"/>
      <c r="AP64" s="377">
        <f t="shared" si="21"/>
        <v>0</v>
      </c>
      <c r="AQ64" s="117"/>
    </row>
    <row r="65" spans="1:43" ht="14.45" customHeight="1" x14ac:dyDescent="0.2">
      <c r="A65" s="475" t="s">
        <v>971</v>
      </c>
      <c r="B65" s="476" t="s">
        <v>972</v>
      </c>
      <c r="C65" s="379"/>
      <c r="D65" s="384"/>
      <c r="E65" s="384"/>
      <c r="F65" s="384"/>
      <c r="G65" s="380"/>
      <c r="H65" s="391"/>
      <c r="I65" s="392"/>
      <c r="J65" s="392"/>
      <c r="K65" s="381"/>
      <c r="L65" s="392"/>
      <c r="M65" s="383"/>
      <c r="N65" s="381"/>
      <c r="O65" s="381"/>
      <c r="P65" s="381"/>
      <c r="Q65" s="381"/>
      <c r="R65" s="381"/>
      <c r="S65" s="381"/>
      <c r="T65" s="381"/>
      <c r="U65" s="381"/>
      <c r="V65" s="381"/>
      <c r="W65" s="384"/>
      <c r="X65" s="384"/>
      <c r="Y65" s="384"/>
      <c r="Z65" s="384"/>
      <c r="AA65" s="384"/>
      <c r="AB65" s="384"/>
      <c r="AC65" s="384"/>
      <c r="AD65" s="384"/>
      <c r="AE65" s="381"/>
      <c r="AF65" s="384"/>
      <c r="AG65" s="381"/>
      <c r="AH65" s="384"/>
      <c r="AI65" s="384"/>
      <c r="AJ65" s="384"/>
      <c r="AK65" s="380"/>
      <c r="AL65" s="392"/>
      <c r="AM65" s="383"/>
      <c r="AN65" s="392"/>
      <c r="AO65" s="392"/>
      <c r="AP65" s="377">
        <f t="shared" si="21"/>
        <v>0</v>
      </c>
      <c r="AQ65" s="117"/>
    </row>
    <row r="66" spans="1:43" ht="14.45" customHeight="1" x14ac:dyDescent="0.2">
      <c r="A66" s="475" t="s">
        <v>1112</v>
      </c>
      <c r="B66" s="546" t="s">
        <v>841</v>
      </c>
      <c r="C66" s="379"/>
      <c r="D66" s="384"/>
      <c r="E66" s="384"/>
      <c r="F66" s="384"/>
      <c r="G66" s="380"/>
      <c r="H66" s="382"/>
      <c r="I66" s="381"/>
      <c r="J66" s="381"/>
      <c r="K66" s="386"/>
      <c r="L66" s="381"/>
      <c r="M66" s="383"/>
      <c r="N66" s="381"/>
      <c r="O66" s="381"/>
      <c r="P66" s="381"/>
      <c r="Q66" s="381"/>
      <c r="R66" s="381"/>
      <c r="S66" s="381"/>
      <c r="T66" s="381"/>
      <c r="U66" s="381"/>
      <c r="V66" s="381"/>
      <c r="W66" s="384"/>
      <c r="X66" s="384"/>
      <c r="Y66" s="384"/>
      <c r="Z66" s="384"/>
      <c r="AA66" s="384"/>
      <c r="AB66" s="384"/>
      <c r="AC66" s="384"/>
      <c r="AD66" s="384"/>
      <c r="AE66" s="384"/>
      <c r="AF66" s="384"/>
      <c r="AG66" s="384"/>
      <c r="AH66" s="384"/>
      <c r="AI66" s="384"/>
      <c r="AJ66" s="384"/>
      <c r="AK66" s="380"/>
      <c r="AL66" s="392"/>
      <c r="AM66" s="383"/>
      <c r="AN66" s="392"/>
      <c r="AO66" s="381"/>
      <c r="AP66" s="377">
        <f t="shared" si="21"/>
        <v>0</v>
      </c>
      <c r="AQ66" s="117"/>
    </row>
    <row r="67" spans="1:43" ht="14.45" customHeight="1" x14ac:dyDescent="0.2">
      <c r="A67" s="475" t="s">
        <v>1113</v>
      </c>
      <c r="B67" s="546" t="s">
        <v>842</v>
      </c>
      <c r="C67" s="379"/>
      <c r="D67" s="384"/>
      <c r="E67" s="384"/>
      <c r="F67" s="384"/>
      <c r="G67" s="380"/>
      <c r="H67" s="382"/>
      <c r="I67" s="381"/>
      <c r="J67" s="381"/>
      <c r="K67" s="386"/>
      <c r="L67" s="381"/>
      <c r="M67" s="383"/>
      <c r="N67" s="381"/>
      <c r="O67" s="381"/>
      <c r="P67" s="381"/>
      <c r="Q67" s="381"/>
      <c r="R67" s="381"/>
      <c r="S67" s="381"/>
      <c r="T67" s="381"/>
      <c r="U67" s="381"/>
      <c r="V67" s="381"/>
      <c r="W67" s="384"/>
      <c r="X67" s="384"/>
      <c r="Y67" s="384"/>
      <c r="Z67" s="384"/>
      <c r="AA67" s="384"/>
      <c r="AB67" s="384"/>
      <c r="AC67" s="384"/>
      <c r="AD67" s="384"/>
      <c r="AE67" s="384"/>
      <c r="AF67" s="384"/>
      <c r="AG67" s="384"/>
      <c r="AH67" s="384"/>
      <c r="AI67" s="384"/>
      <c r="AJ67" s="384"/>
      <c r="AK67" s="380"/>
      <c r="AL67" s="392"/>
      <c r="AM67" s="383"/>
      <c r="AN67" s="392"/>
      <c r="AO67" s="381"/>
      <c r="AP67" s="377">
        <f t="shared" si="21"/>
        <v>0</v>
      </c>
      <c r="AQ67" s="117"/>
    </row>
    <row r="68" spans="1:43" ht="14.45" customHeight="1" x14ac:dyDescent="0.2">
      <c r="A68" s="475" t="s">
        <v>1114</v>
      </c>
      <c r="B68" s="546" t="s">
        <v>809</v>
      </c>
      <c r="C68" s="379"/>
      <c r="D68" s="384"/>
      <c r="E68" s="384"/>
      <c r="F68" s="384"/>
      <c r="G68" s="380"/>
      <c r="H68" s="393"/>
      <c r="I68" s="394"/>
      <c r="J68" s="394"/>
      <c r="K68" s="386"/>
      <c r="L68" s="394"/>
      <c r="M68" s="383"/>
      <c r="N68" s="381"/>
      <c r="O68" s="381"/>
      <c r="P68" s="381"/>
      <c r="Q68" s="381"/>
      <c r="R68" s="381"/>
      <c r="S68" s="381"/>
      <c r="T68" s="381"/>
      <c r="U68" s="381"/>
      <c r="V68" s="381"/>
      <c r="W68" s="384"/>
      <c r="X68" s="384"/>
      <c r="Y68" s="384"/>
      <c r="Z68" s="384"/>
      <c r="AA68" s="384"/>
      <c r="AB68" s="384"/>
      <c r="AC68" s="384"/>
      <c r="AD68" s="384"/>
      <c r="AE68" s="384"/>
      <c r="AF68" s="384"/>
      <c r="AG68" s="384"/>
      <c r="AH68" s="384"/>
      <c r="AI68" s="384"/>
      <c r="AJ68" s="384"/>
      <c r="AK68" s="380"/>
      <c r="AL68" s="392"/>
      <c r="AM68" s="383"/>
      <c r="AN68" s="392"/>
      <c r="AO68" s="394"/>
      <c r="AP68" s="377">
        <f t="shared" si="21"/>
        <v>0</v>
      </c>
      <c r="AQ68" s="117"/>
    </row>
    <row r="69" spans="1:43" ht="14.45" customHeight="1" x14ac:dyDescent="0.2">
      <c r="A69" s="475" t="s">
        <v>1115</v>
      </c>
      <c r="B69" s="546" t="s">
        <v>836</v>
      </c>
      <c r="C69" s="379"/>
      <c r="D69" s="384"/>
      <c r="E69" s="384"/>
      <c r="F69" s="384"/>
      <c r="G69" s="380"/>
      <c r="H69" s="393"/>
      <c r="I69" s="394"/>
      <c r="J69" s="394"/>
      <c r="K69" s="386"/>
      <c r="L69" s="394"/>
      <c r="M69" s="383"/>
      <c r="N69" s="381"/>
      <c r="O69" s="381"/>
      <c r="P69" s="381"/>
      <c r="Q69" s="381"/>
      <c r="R69" s="381"/>
      <c r="S69" s="381"/>
      <c r="T69" s="381"/>
      <c r="U69" s="381"/>
      <c r="V69" s="381"/>
      <c r="W69" s="384"/>
      <c r="X69" s="384"/>
      <c r="Y69" s="384"/>
      <c r="Z69" s="384"/>
      <c r="AA69" s="384"/>
      <c r="AB69" s="384"/>
      <c r="AC69" s="384"/>
      <c r="AD69" s="384"/>
      <c r="AE69" s="384"/>
      <c r="AF69" s="384"/>
      <c r="AG69" s="384"/>
      <c r="AH69" s="384"/>
      <c r="AI69" s="384"/>
      <c r="AJ69" s="384"/>
      <c r="AK69" s="380"/>
      <c r="AL69" s="392"/>
      <c r="AM69" s="383"/>
      <c r="AN69" s="392"/>
      <c r="AO69" s="394"/>
      <c r="AP69" s="377">
        <f t="shared" si="21"/>
        <v>0</v>
      </c>
      <c r="AQ69" s="117"/>
    </row>
    <row r="70" spans="1:43" ht="14.45" customHeight="1" x14ac:dyDescent="0.2">
      <c r="A70" s="475" t="s">
        <v>1116</v>
      </c>
      <c r="B70" s="546" t="s">
        <v>973</v>
      </c>
      <c r="C70" s="379"/>
      <c r="D70" s="384"/>
      <c r="E70" s="384"/>
      <c r="F70" s="384"/>
      <c r="G70" s="380"/>
      <c r="H70" s="393"/>
      <c r="I70" s="394"/>
      <c r="J70" s="394"/>
      <c r="K70" s="386"/>
      <c r="L70" s="394"/>
      <c r="M70" s="383"/>
      <c r="N70" s="381"/>
      <c r="O70" s="381"/>
      <c r="P70" s="381"/>
      <c r="Q70" s="381"/>
      <c r="R70" s="381"/>
      <c r="S70" s="381"/>
      <c r="T70" s="381"/>
      <c r="U70" s="381"/>
      <c r="V70" s="381"/>
      <c r="W70" s="384"/>
      <c r="X70" s="384"/>
      <c r="Y70" s="384"/>
      <c r="Z70" s="384"/>
      <c r="AA70" s="384"/>
      <c r="AB70" s="384"/>
      <c r="AC70" s="384"/>
      <c r="AD70" s="384"/>
      <c r="AE70" s="384"/>
      <c r="AF70" s="384"/>
      <c r="AG70" s="384"/>
      <c r="AH70" s="384"/>
      <c r="AI70" s="384"/>
      <c r="AJ70" s="384"/>
      <c r="AK70" s="380"/>
      <c r="AL70" s="392"/>
      <c r="AM70" s="383"/>
      <c r="AN70" s="392"/>
      <c r="AO70" s="394"/>
      <c r="AP70" s="377">
        <f t="shared" si="21"/>
        <v>0</v>
      </c>
      <c r="AQ70" s="117"/>
    </row>
    <row r="71" spans="1:43" ht="14.45" customHeight="1" x14ac:dyDescent="0.2">
      <c r="A71" s="475" t="s">
        <v>1117</v>
      </c>
      <c r="B71" s="546" t="s">
        <v>974</v>
      </c>
      <c r="C71" s="379"/>
      <c r="D71" s="384"/>
      <c r="E71" s="384"/>
      <c r="F71" s="384"/>
      <c r="G71" s="380"/>
      <c r="H71" s="393"/>
      <c r="I71" s="394"/>
      <c r="J71" s="394"/>
      <c r="K71" s="386"/>
      <c r="L71" s="394"/>
      <c r="M71" s="383"/>
      <c r="N71" s="381"/>
      <c r="O71" s="381"/>
      <c r="P71" s="381"/>
      <c r="Q71" s="381"/>
      <c r="R71" s="381"/>
      <c r="S71" s="381"/>
      <c r="T71" s="381"/>
      <c r="U71" s="381"/>
      <c r="V71" s="381"/>
      <c r="W71" s="384"/>
      <c r="X71" s="384"/>
      <c r="Y71" s="384"/>
      <c r="Z71" s="384"/>
      <c r="AA71" s="384"/>
      <c r="AB71" s="384"/>
      <c r="AC71" s="384"/>
      <c r="AD71" s="384"/>
      <c r="AE71" s="384"/>
      <c r="AF71" s="384"/>
      <c r="AG71" s="384"/>
      <c r="AH71" s="384"/>
      <c r="AI71" s="384"/>
      <c r="AJ71" s="384"/>
      <c r="AK71" s="380"/>
      <c r="AL71" s="392"/>
      <c r="AM71" s="383"/>
      <c r="AN71" s="392"/>
      <c r="AO71" s="394"/>
      <c r="AP71" s="377">
        <f t="shared" si="21"/>
        <v>0</v>
      </c>
      <c r="AQ71" s="117"/>
    </row>
    <row r="72" spans="1:43" ht="14.45" customHeight="1" x14ac:dyDescent="0.2">
      <c r="A72" s="475" t="s">
        <v>1118</v>
      </c>
      <c r="B72" s="546" t="s">
        <v>975</v>
      </c>
      <c r="C72" s="379"/>
      <c r="D72" s="384"/>
      <c r="E72" s="384"/>
      <c r="F72" s="384"/>
      <c r="G72" s="380"/>
      <c r="H72" s="393"/>
      <c r="I72" s="394"/>
      <c r="J72" s="394"/>
      <c r="K72" s="386"/>
      <c r="L72" s="394"/>
      <c r="M72" s="383"/>
      <c r="N72" s="381"/>
      <c r="O72" s="381"/>
      <c r="P72" s="381"/>
      <c r="Q72" s="381"/>
      <c r="R72" s="381"/>
      <c r="S72" s="381"/>
      <c r="T72" s="381"/>
      <c r="U72" s="381"/>
      <c r="V72" s="381"/>
      <c r="W72" s="384"/>
      <c r="X72" s="384"/>
      <c r="Y72" s="384"/>
      <c r="Z72" s="384"/>
      <c r="AA72" s="384"/>
      <c r="AB72" s="384"/>
      <c r="AC72" s="384"/>
      <c r="AD72" s="384"/>
      <c r="AE72" s="384"/>
      <c r="AF72" s="384"/>
      <c r="AG72" s="384"/>
      <c r="AH72" s="384"/>
      <c r="AI72" s="384"/>
      <c r="AJ72" s="384"/>
      <c r="AK72" s="380"/>
      <c r="AL72" s="392"/>
      <c r="AM72" s="383"/>
      <c r="AN72" s="392"/>
      <c r="AO72" s="394"/>
      <c r="AP72" s="377">
        <f t="shared" si="21"/>
        <v>0</v>
      </c>
      <c r="AQ72" s="117"/>
    </row>
    <row r="73" spans="1:43" ht="14.45" customHeight="1" x14ac:dyDescent="0.2">
      <c r="A73" s="475" t="s">
        <v>1119</v>
      </c>
      <c r="B73" s="546" t="s">
        <v>976</v>
      </c>
      <c r="C73" s="379"/>
      <c r="D73" s="384"/>
      <c r="E73" s="384"/>
      <c r="F73" s="384"/>
      <c r="G73" s="380"/>
      <c r="H73" s="393"/>
      <c r="I73" s="394"/>
      <c r="J73" s="394"/>
      <c r="K73" s="386"/>
      <c r="L73" s="394"/>
      <c r="M73" s="383"/>
      <c r="N73" s="381"/>
      <c r="O73" s="381"/>
      <c r="P73" s="381"/>
      <c r="Q73" s="381"/>
      <c r="R73" s="381"/>
      <c r="S73" s="381"/>
      <c r="T73" s="381"/>
      <c r="U73" s="381"/>
      <c r="V73" s="381"/>
      <c r="W73" s="384"/>
      <c r="X73" s="384"/>
      <c r="Y73" s="384"/>
      <c r="Z73" s="384"/>
      <c r="AA73" s="384"/>
      <c r="AB73" s="384"/>
      <c r="AC73" s="384"/>
      <c r="AD73" s="384"/>
      <c r="AE73" s="384"/>
      <c r="AF73" s="384"/>
      <c r="AG73" s="384"/>
      <c r="AH73" s="384"/>
      <c r="AI73" s="384"/>
      <c r="AJ73" s="384"/>
      <c r="AK73" s="380"/>
      <c r="AL73" s="392"/>
      <c r="AM73" s="383"/>
      <c r="AN73" s="392"/>
      <c r="AO73" s="394"/>
      <c r="AP73" s="377">
        <f t="shared" si="21"/>
        <v>0</v>
      </c>
      <c r="AQ73" s="117"/>
    </row>
    <row r="74" spans="1:43" ht="14.45" customHeight="1" x14ac:dyDescent="0.2">
      <c r="A74" s="475" t="s">
        <v>1120</v>
      </c>
      <c r="B74" s="546" t="s">
        <v>977</v>
      </c>
      <c r="C74" s="379"/>
      <c r="D74" s="384"/>
      <c r="E74" s="384"/>
      <c r="F74" s="384"/>
      <c r="G74" s="380"/>
      <c r="H74" s="393"/>
      <c r="I74" s="394"/>
      <c r="J74" s="394"/>
      <c r="K74" s="386"/>
      <c r="L74" s="394"/>
      <c r="M74" s="383"/>
      <c r="N74" s="381"/>
      <c r="O74" s="381"/>
      <c r="P74" s="381"/>
      <c r="Q74" s="381"/>
      <c r="R74" s="381"/>
      <c r="S74" s="381"/>
      <c r="T74" s="381"/>
      <c r="U74" s="381"/>
      <c r="V74" s="381"/>
      <c r="W74" s="384"/>
      <c r="X74" s="384"/>
      <c r="Y74" s="384"/>
      <c r="Z74" s="384"/>
      <c r="AA74" s="384"/>
      <c r="AB74" s="384"/>
      <c r="AC74" s="384"/>
      <c r="AD74" s="384"/>
      <c r="AE74" s="384"/>
      <c r="AF74" s="384"/>
      <c r="AG74" s="384"/>
      <c r="AH74" s="384"/>
      <c r="AI74" s="384"/>
      <c r="AJ74" s="384"/>
      <c r="AK74" s="380"/>
      <c r="AL74" s="392"/>
      <c r="AM74" s="383"/>
      <c r="AN74" s="392"/>
      <c r="AO74" s="394"/>
      <c r="AP74" s="377">
        <f t="shared" si="21"/>
        <v>0</v>
      </c>
      <c r="AQ74" s="117"/>
    </row>
    <row r="75" spans="1:43" ht="14.45" customHeight="1" x14ac:dyDescent="0.2">
      <c r="A75" s="475" t="s">
        <v>1121</v>
      </c>
      <c r="B75" s="546" t="s">
        <v>978</v>
      </c>
      <c r="C75" s="379"/>
      <c r="D75" s="384"/>
      <c r="E75" s="384"/>
      <c r="F75" s="384"/>
      <c r="G75" s="380"/>
      <c r="H75" s="393"/>
      <c r="I75" s="394"/>
      <c r="J75" s="394"/>
      <c r="K75" s="386"/>
      <c r="L75" s="394"/>
      <c r="M75" s="383"/>
      <c r="N75" s="381"/>
      <c r="O75" s="381"/>
      <c r="P75" s="381"/>
      <c r="Q75" s="381"/>
      <c r="R75" s="381"/>
      <c r="S75" s="381"/>
      <c r="T75" s="381"/>
      <c r="U75" s="381"/>
      <c r="V75" s="381"/>
      <c r="W75" s="384"/>
      <c r="X75" s="384"/>
      <c r="Y75" s="384"/>
      <c r="Z75" s="384"/>
      <c r="AA75" s="384"/>
      <c r="AB75" s="384"/>
      <c r="AC75" s="384"/>
      <c r="AD75" s="384"/>
      <c r="AE75" s="384"/>
      <c r="AF75" s="384"/>
      <c r="AG75" s="384"/>
      <c r="AH75" s="384"/>
      <c r="AI75" s="384"/>
      <c r="AJ75" s="384"/>
      <c r="AK75" s="380"/>
      <c r="AL75" s="392"/>
      <c r="AM75" s="383"/>
      <c r="AN75" s="392"/>
      <c r="AO75" s="394"/>
      <c r="AP75" s="377">
        <f t="shared" si="21"/>
        <v>0</v>
      </c>
      <c r="AQ75" s="117"/>
    </row>
    <row r="76" spans="1:43" ht="14.45" customHeight="1" x14ac:dyDescent="0.2">
      <c r="A76" s="474" t="s">
        <v>1122</v>
      </c>
      <c r="B76" s="546" t="s">
        <v>979</v>
      </c>
      <c r="C76" s="379"/>
      <c r="D76" s="384"/>
      <c r="E76" s="384"/>
      <c r="F76" s="384"/>
      <c r="G76" s="380"/>
      <c r="H76" s="393"/>
      <c r="I76" s="394"/>
      <c r="J76" s="394"/>
      <c r="K76" s="386"/>
      <c r="L76" s="394"/>
      <c r="M76" s="383"/>
      <c r="N76" s="381"/>
      <c r="O76" s="381"/>
      <c r="P76" s="381"/>
      <c r="Q76" s="381"/>
      <c r="R76" s="381"/>
      <c r="S76" s="381"/>
      <c r="T76" s="381"/>
      <c r="U76" s="381"/>
      <c r="V76" s="381"/>
      <c r="W76" s="384"/>
      <c r="X76" s="384"/>
      <c r="Y76" s="384"/>
      <c r="Z76" s="384"/>
      <c r="AA76" s="384"/>
      <c r="AB76" s="384"/>
      <c r="AC76" s="384"/>
      <c r="AD76" s="384"/>
      <c r="AE76" s="384"/>
      <c r="AF76" s="384"/>
      <c r="AG76" s="384"/>
      <c r="AH76" s="384"/>
      <c r="AI76" s="384"/>
      <c r="AJ76" s="384"/>
      <c r="AK76" s="380"/>
      <c r="AL76" s="392"/>
      <c r="AM76" s="383"/>
      <c r="AN76" s="392"/>
      <c r="AO76" s="394"/>
      <c r="AP76" s="377">
        <f t="shared" si="21"/>
        <v>0</v>
      </c>
      <c r="AQ76" s="117"/>
    </row>
    <row r="77" spans="1:43" ht="14.45" customHeight="1" x14ac:dyDescent="0.2">
      <c r="A77" s="475" t="s">
        <v>1123</v>
      </c>
      <c r="B77" s="546" t="s">
        <v>980</v>
      </c>
      <c r="C77" s="379"/>
      <c r="D77" s="384"/>
      <c r="E77" s="384"/>
      <c r="F77" s="384"/>
      <c r="G77" s="380"/>
      <c r="H77" s="393"/>
      <c r="I77" s="394"/>
      <c r="J77" s="394"/>
      <c r="K77" s="386"/>
      <c r="L77" s="394"/>
      <c r="M77" s="383"/>
      <c r="N77" s="381"/>
      <c r="O77" s="381"/>
      <c r="P77" s="381"/>
      <c r="Q77" s="381"/>
      <c r="R77" s="381"/>
      <c r="S77" s="381"/>
      <c r="T77" s="381"/>
      <c r="U77" s="381"/>
      <c r="V77" s="381"/>
      <c r="W77" s="384"/>
      <c r="X77" s="384"/>
      <c r="Y77" s="384"/>
      <c r="Z77" s="384"/>
      <c r="AA77" s="384"/>
      <c r="AB77" s="384"/>
      <c r="AC77" s="384"/>
      <c r="AD77" s="384"/>
      <c r="AE77" s="384"/>
      <c r="AF77" s="384"/>
      <c r="AG77" s="384"/>
      <c r="AH77" s="384"/>
      <c r="AI77" s="384"/>
      <c r="AJ77" s="384"/>
      <c r="AK77" s="380"/>
      <c r="AL77" s="392"/>
      <c r="AM77" s="383"/>
      <c r="AN77" s="392"/>
      <c r="AO77" s="394"/>
      <c r="AP77" s="377">
        <f t="shared" si="21"/>
        <v>0</v>
      </c>
      <c r="AQ77" s="117"/>
    </row>
    <row r="78" spans="1:43" ht="14.45" customHeight="1" x14ac:dyDescent="0.2">
      <c r="A78" s="475" t="s">
        <v>1124</v>
      </c>
      <c r="B78" s="546" t="s">
        <v>843</v>
      </c>
      <c r="C78" s="379"/>
      <c r="D78" s="380"/>
      <c r="E78" s="388"/>
      <c r="F78" s="394"/>
      <c r="G78" s="380"/>
      <c r="H78" s="393"/>
      <c r="I78" s="394"/>
      <c r="J78" s="394"/>
      <c r="K78" s="386"/>
      <c r="L78" s="394"/>
      <c r="M78" s="394"/>
      <c r="N78" s="381"/>
      <c r="O78" s="381"/>
      <c r="P78" s="381"/>
      <c r="Q78" s="381"/>
      <c r="R78" s="381"/>
      <c r="S78" s="381"/>
      <c r="T78" s="381"/>
      <c r="U78" s="381"/>
      <c r="V78" s="381"/>
      <c r="W78" s="384"/>
      <c r="X78" s="384"/>
      <c r="Y78" s="384"/>
      <c r="Z78" s="384"/>
      <c r="AA78" s="384"/>
      <c r="AB78" s="384"/>
      <c r="AC78" s="384"/>
      <c r="AD78" s="384"/>
      <c r="AE78" s="384"/>
      <c r="AF78" s="384"/>
      <c r="AG78" s="384"/>
      <c r="AH78" s="384"/>
      <c r="AI78" s="384"/>
      <c r="AJ78" s="384"/>
      <c r="AK78" s="380"/>
      <c r="AL78" s="392"/>
      <c r="AM78" s="383"/>
      <c r="AN78" s="392"/>
      <c r="AO78" s="394"/>
      <c r="AP78" s="377">
        <f t="shared" si="21"/>
        <v>0</v>
      </c>
      <c r="AQ78" s="117"/>
    </row>
    <row r="79" spans="1:43" ht="14.45" customHeight="1" x14ac:dyDescent="0.2">
      <c r="A79" s="475" t="s">
        <v>1125</v>
      </c>
      <c r="B79" s="546" t="s">
        <v>821</v>
      </c>
      <c r="C79" s="379"/>
      <c r="D79" s="380"/>
      <c r="E79" s="388"/>
      <c r="F79" s="394"/>
      <c r="G79" s="380"/>
      <c r="H79" s="393"/>
      <c r="I79" s="394"/>
      <c r="J79" s="394"/>
      <c r="K79" s="386"/>
      <c r="L79" s="394"/>
      <c r="M79" s="394"/>
      <c r="N79" s="381"/>
      <c r="O79" s="381"/>
      <c r="P79" s="381"/>
      <c r="Q79" s="381"/>
      <c r="R79" s="381"/>
      <c r="S79" s="381"/>
      <c r="T79" s="381"/>
      <c r="U79" s="381"/>
      <c r="V79" s="381"/>
      <c r="W79" s="384"/>
      <c r="X79" s="384"/>
      <c r="Y79" s="384"/>
      <c r="Z79" s="384"/>
      <c r="AA79" s="384"/>
      <c r="AB79" s="384"/>
      <c r="AC79" s="384"/>
      <c r="AD79" s="384"/>
      <c r="AE79" s="384"/>
      <c r="AF79" s="384"/>
      <c r="AG79" s="384"/>
      <c r="AH79" s="384"/>
      <c r="AI79" s="384"/>
      <c r="AJ79" s="384"/>
      <c r="AK79" s="380"/>
      <c r="AL79" s="392"/>
      <c r="AM79" s="383"/>
      <c r="AN79" s="392"/>
      <c r="AO79" s="394"/>
      <c r="AP79" s="377">
        <f t="shared" si="21"/>
        <v>0</v>
      </c>
      <c r="AQ79" s="117"/>
    </row>
    <row r="80" spans="1:43" ht="14.45" customHeight="1" x14ac:dyDescent="0.2">
      <c r="A80" s="475" t="s">
        <v>1126</v>
      </c>
      <c r="B80" s="476" t="s">
        <v>808</v>
      </c>
      <c r="C80" s="379"/>
      <c r="D80" s="380"/>
      <c r="E80" s="388"/>
      <c r="F80" s="394"/>
      <c r="G80" s="380"/>
      <c r="H80" s="393"/>
      <c r="I80" s="394"/>
      <c r="J80" s="394"/>
      <c r="K80" s="386"/>
      <c r="L80" s="394"/>
      <c r="M80" s="394"/>
      <c r="N80" s="381"/>
      <c r="O80" s="381"/>
      <c r="P80" s="381"/>
      <c r="Q80" s="381"/>
      <c r="R80" s="381"/>
      <c r="S80" s="381"/>
      <c r="T80" s="381"/>
      <c r="U80" s="381"/>
      <c r="V80" s="381"/>
      <c r="W80" s="384"/>
      <c r="X80" s="384"/>
      <c r="Y80" s="384"/>
      <c r="Z80" s="384"/>
      <c r="AA80" s="384"/>
      <c r="AB80" s="384"/>
      <c r="AC80" s="384"/>
      <c r="AD80" s="384"/>
      <c r="AE80" s="384"/>
      <c r="AF80" s="384"/>
      <c r="AG80" s="384"/>
      <c r="AH80" s="384"/>
      <c r="AI80" s="384"/>
      <c r="AJ80" s="384"/>
      <c r="AK80" s="380"/>
      <c r="AL80" s="392"/>
      <c r="AM80" s="383"/>
      <c r="AN80" s="392"/>
      <c r="AO80" s="394"/>
      <c r="AP80" s="377">
        <f t="shared" si="21"/>
        <v>0</v>
      </c>
      <c r="AQ80" s="117"/>
    </row>
    <row r="81" spans="1:43" ht="14.45" customHeight="1" x14ac:dyDescent="0.2">
      <c r="A81" s="475" t="s">
        <v>1127</v>
      </c>
      <c r="B81" s="476" t="s">
        <v>844</v>
      </c>
      <c r="C81" s="379"/>
      <c r="D81" s="380"/>
      <c r="E81" s="388"/>
      <c r="F81" s="394"/>
      <c r="G81" s="380"/>
      <c r="H81" s="388"/>
      <c r="I81" s="394"/>
      <c r="J81" s="394"/>
      <c r="K81" s="386"/>
      <c r="L81" s="394"/>
      <c r="M81" s="388"/>
      <c r="N81" s="381"/>
      <c r="O81" s="381"/>
      <c r="P81" s="381"/>
      <c r="Q81" s="381"/>
      <c r="R81" s="381"/>
      <c r="S81" s="381"/>
      <c r="T81" s="381"/>
      <c r="U81" s="381"/>
      <c r="V81" s="381"/>
      <c r="W81" s="384"/>
      <c r="X81" s="384"/>
      <c r="Y81" s="384"/>
      <c r="Z81" s="384"/>
      <c r="AA81" s="384"/>
      <c r="AB81" s="384"/>
      <c r="AC81" s="384"/>
      <c r="AD81" s="384"/>
      <c r="AE81" s="384"/>
      <c r="AF81" s="384"/>
      <c r="AG81" s="384"/>
      <c r="AH81" s="384"/>
      <c r="AI81" s="384"/>
      <c r="AJ81" s="384"/>
      <c r="AK81" s="380"/>
      <c r="AL81" s="392"/>
      <c r="AM81" s="383"/>
      <c r="AN81" s="392"/>
      <c r="AO81" s="394"/>
      <c r="AP81" s="377">
        <f t="shared" si="21"/>
        <v>0</v>
      </c>
      <c r="AQ81" s="117"/>
    </row>
    <row r="82" spans="1:43" ht="14.45" customHeight="1" x14ac:dyDescent="0.2">
      <c r="A82" s="475" t="s">
        <v>981</v>
      </c>
      <c r="B82" s="476" t="s">
        <v>983</v>
      </c>
      <c r="C82" s="379"/>
      <c r="D82" s="380"/>
      <c r="E82" s="388"/>
      <c r="F82" s="394"/>
      <c r="G82" s="384"/>
      <c r="H82" s="390"/>
      <c r="I82" s="394"/>
      <c r="J82" s="394"/>
      <c r="K82" s="386"/>
      <c r="L82" s="394"/>
      <c r="M82" s="380"/>
      <c r="N82" s="381"/>
      <c r="O82" s="381"/>
      <c r="P82" s="381"/>
      <c r="Q82" s="381"/>
      <c r="R82" s="381"/>
      <c r="S82" s="381"/>
      <c r="T82" s="381"/>
      <c r="U82" s="381"/>
      <c r="V82" s="381"/>
      <c r="W82" s="384"/>
      <c r="X82" s="384"/>
      <c r="Y82" s="384"/>
      <c r="Z82" s="384"/>
      <c r="AA82" s="384"/>
      <c r="AB82" s="384"/>
      <c r="AC82" s="384"/>
      <c r="AD82" s="384"/>
      <c r="AE82" s="384"/>
      <c r="AF82" s="384"/>
      <c r="AG82" s="384"/>
      <c r="AH82" s="384"/>
      <c r="AI82" s="384"/>
      <c r="AJ82" s="384"/>
      <c r="AK82" s="380"/>
      <c r="AL82" s="392"/>
      <c r="AM82" s="383"/>
      <c r="AN82" s="392"/>
      <c r="AO82" s="394"/>
      <c r="AP82" s="378">
        <f t="shared" si="21"/>
        <v>0</v>
      </c>
      <c r="AQ82" s="117"/>
    </row>
    <row r="83" spans="1:43" ht="14.45" customHeight="1" x14ac:dyDescent="0.2">
      <c r="A83" s="475" t="s">
        <v>982</v>
      </c>
      <c r="B83" s="476" t="s">
        <v>984</v>
      </c>
      <c r="C83" s="379"/>
      <c r="D83" s="380"/>
      <c r="E83" s="388"/>
      <c r="F83" s="394"/>
      <c r="G83" s="384"/>
      <c r="H83" s="448"/>
      <c r="I83" s="394"/>
      <c r="J83" s="394"/>
      <c r="K83" s="386"/>
      <c r="L83" s="394"/>
      <c r="M83" s="380"/>
      <c r="N83" s="381"/>
      <c r="O83" s="381"/>
      <c r="P83" s="381"/>
      <c r="Q83" s="381"/>
      <c r="R83" s="381"/>
      <c r="S83" s="381"/>
      <c r="T83" s="381"/>
      <c r="U83" s="381"/>
      <c r="V83" s="381"/>
      <c r="W83" s="384"/>
      <c r="X83" s="384"/>
      <c r="Y83" s="384"/>
      <c r="Z83" s="384"/>
      <c r="AA83" s="384"/>
      <c r="AB83" s="384"/>
      <c r="AC83" s="384"/>
      <c r="AD83" s="384"/>
      <c r="AE83" s="384"/>
      <c r="AF83" s="384"/>
      <c r="AG83" s="384"/>
      <c r="AH83" s="384"/>
      <c r="AI83" s="384"/>
      <c r="AJ83" s="384"/>
      <c r="AK83" s="380"/>
      <c r="AL83" s="392"/>
      <c r="AM83" s="383"/>
      <c r="AN83" s="392"/>
      <c r="AO83" s="394"/>
      <c r="AP83" s="378">
        <f t="shared" si="21"/>
        <v>0</v>
      </c>
      <c r="AQ83" s="117"/>
    </row>
    <row r="84" spans="1:43" ht="14.45" customHeight="1" x14ac:dyDescent="0.2">
      <c r="A84" s="727" t="s">
        <v>418</v>
      </c>
      <c r="B84" s="728"/>
      <c r="C84" s="379">
        <f>SUM(C58:C83)</f>
        <v>0</v>
      </c>
      <c r="D84" s="384">
        <f t="shared" ref="D84:AO84" si="22">SUM(D58:D83)</f>
        <v>0</v>
      </c>
      <c r="E84" s="381">
        <f t="shared" si="22"/>
        <v>0</v>
      </c>
      <c r="F84" s="381">
        <f t="shared" si="22"/>
        <v>0</v>
      </c>
      <c r="G84" s="381">
        <f t="shared" si="22"/>
        <v>0</v>
      </c>
      <c r="H84" s="381">
        <f t="shared" si="22"/>
        <v>0</v>
      </c>
      <c r="I84" s="381">
        <f t="shared" si="22"/>
        <v>0</v>
      </c>
      <c r="J84" s="381">
        <f t="shared" si="22"/>
        <v>0</v>
      </c>
      <c r="K84" s="381">
        <f t="shared" si="22"/>
        <v>0</v>
      </c>
      <c r="L84" s="381">
        <f t="shared" si="22"/>
        <v>0</v>
      </c>
      <c r="M84" s="381">
        <f t="shared" si="22"/>
        <v>0</v>
      </c>
      <c r="N84" s="381">
        <f t="shared" si="22"/>
        <v>0</v>
      </c>
      <c r="O84" s="381">
        <f t="shared" si="22"/>
        <v>0</v>
      </c>
      <c r="P84" s="381">
        <f t="shared" si="22"/>
        <v>0</v>
      </c>
      <c r="Q84" s="381">
        <f t="shared" si="22"/>
        <v>0</v>
      </c>
      <c r="R84" s="381">
        <f t="shared" si="22"/>
        <v>0</v>
      </c>
      <c r="S84" s="381">
        <f t="shared" si="22"/>
        <v>0</v>
      </c>
      <c r="T84" s="381">
        <f t="shared" si="22"/>
        <v>0</v>
      </c>
      <c r="U84" s="381">
        <f t="shared" si="22"/>
        <v>0</v>
      </c>
      <c r="V84" s="381">
        <f t="shared" si="22"/>
        <v>0</v>
      </c>
      <c r="W84" s="384">
        <f t="shared" si="22"/>
        <v>0</v>
      </c>
      <c r="X84" s="384">
        <f t="shared" si="22"/>
        <v>0</v>
      </c>
      <c r="Y84" s="384">
        <f t="shared" si="22"/>
        <v>0</v>
      </c>
      <c r="Z84" s="384">
        <f t="shared" si="22"/>
        <v>0</v>
      </c>
      <c r="AA84" s="384">
        <f t="shared" si="22"/>
        <v>0</v>
      </c>
      <c r="AB84" s="384">
        <f t="shared" si="22"/>
        <v>0</v>
      </c>
      <c r="AC84" s="384">
        <f t="shared" si="22"/>
        <v>0</v>
      </c>
      <c r="AD84" s="384">
        <f t="shared" si="22"/>
        <v>0</v>
      </c>
      <c r="AE84" s="384">
        <f t="shared" si="22"/>
        <v>0</v>
      </c>
      <c r="AF84" s="384">
        <f t="shared" si="22"/>
        <v>0</v>
      </c>
      <c r="AG84" s="384">
        <f t="shared" si="22"/>
        <v>0</v>
      </c>
      <c r="AH84" s="384">
        <f t="shared" si="22"/>
        <v>0</v>
      </c>
      <c r="AI84" s="384">
        <f t="shared" si="22"/>
        <v>0</v>
      </c>
      <c r="AJ84" s="384">
        <f t="shared" si="22"/>
        <v>0</v>
      </c>
      <c r="AK84" s="384">
        <f t="shared" si="22"/>
        <v>0</v>
      </c>
      <c r="AL84" s="381">
        <f t="shared" si="22"/>
        <v>0</v>
      </c>
      <c r="AM84" s="384">
        <f t="shared" si="22"/>
        <v>0</v>
      </c>
      <c r="AN84" s="381">
        <f t="shared" si="22"/>
        <v>0</v>
      </c>
      <c r="AO84" s="381">
        <f t="shared" si="22"/>
        <v>0</v>
      </c>
      <c r="AP84" s="378">
        <f>SUM(C84:AO84)</f>
        <v>0</v>
      </c>
      <c r="AQ84" s="57"/>
    </row>
    <row r="85" spans="1:43" ht="8.25" customHeight="1" x14ac:dyDescent="0.2">
      <c r="A85" s="477"/>
      <c r="B85" s="478"/>
      <c r="C85" s="65"/>
      <c r="D85" s="65"/>
      <c r="E85" s="111"/>
      <c r="F85" s="111"/>
      <c r="G85" s="111"/>
      <c r="H85" s="111"/>
      <c r="I85" s="111"/>
      <c r="J85" s="111"/>
      <c r="K85" s="65"/>
      <c r="L85" s="111"/>
      <c r="M85" s="111"/>
      <c r="N85" s="111"/>
      <c r="O85" s="111"/>
      <c r="P85" s="111"/>
      <c r="Q85" s="111"/>
      <c r="R85" s="111"/>
      <c r="S85" s="111"/>
      <c r="T85" s="111"/>
      <c r="U85" s="111"/>
      <c r="V85" s="65"/>
      <c r="W85" s="65"/>
      <c r="X85" s="65"/>
      <c r="Y85" s="65"/>
      <c r="Z85" s="65"/>
      <c r="AA85" s="65"/>
      <c r="AB85" s="65"/>
      <c r="AC85" s="65"/>
      <c r="AD85" s="65"/>
      <c r="AE85" s="65"/>
      <c r="AF85" s="65"/>
      <c r="AG85" s="65"/>
      <c r="AH85" s="65"/>
      <c r="AI85" s="65"/>
      <c r="AJ85" s="65"/>
      <c r="AK85" s="65"/>
      <c r="AL85" s="61"/>
      <c r="AM85" s="61"/>
      <c r="AN85" s="61"/>
      <c r="AO85" s="111"/>
      <c r="AP85" s="113"/>
      <c r="AQ85" s="117"/>
    </row>
    <row r="86" spans="1:43" ht="15" x14ac:dyDescent="0.2">
      <c r="A86" s="472" t="s">
        <v>419</v>
      </c>
      <c r="B86" s="473" t="s">
        <v>52</v>
      </c>
      <c r="C86" s="61"/>
      <c r="D86" s="61"/>
      <c r="E86" s="65"/>
      <c r="F86" s="65"/>
      <c r="G86" s="65"/>
      <c r="H86" s="61"/>
      <c r="I86" s="65"/>
      <c r="J86" s="65"/>
      <c r="K86" s="61"/>
      <c r="L86" s="65"/>
      <c r="M86" s="61"/>
      <c r="N86" s="65"/>
      <c r="O86" s="65"/>
      <c r="P86" s="65"/>
      <c r="Q86" s="65"/>
      <c r="R86" s="65"/>
      <c r="S86" s="65"/>
      <c r="T86" s="65"/>
      <c r="U86" s="65"/>
      <c r="V86" s="61"/>
      <c r="W86" s="61"/>
      <c r="X86" s="61"/>
      <c r="Y86" s="65"/>
      <c r="Z86" s="65"/>
      <c r="AA86" s="65"/>
      <c r="AB86" s="65"/>
      <c r="AC86" s="61"/>
      <c r="AD86" s="61"/>
      <c r="AE86" s="61"/>
      <c r="AF86" s="61"/>
      <c r="AG86" s="61"/>
      <c r="AH86" s="61"/>
      <c r="AI86" s="61"/>
      <c r="AJ86" s="61"/>
      <c r="AK86" s="61"/>
      <c r="AL86" s="115"/>
      <c r="AM86" s="115"/>
      <c r="AN86" s="115"/>
      <c r="AO86" s="65"/>
      <c r="AP86" s="98"/>
      <c r="AQ86" s="117"/>
    </row>
    <row r="87" spans="1:43" ht="14.45" customHeight="1" x14ac:dyDescent="0.2">
      <c r="A87" s="475" t="s">
        <v>324</v>
      </c>
      <c r="B87" s="546" t="s">
        <v>420</v>
      </c>
      <c r="C87" s="183"/>
      <c r="D87" s="175"/>
      <c r="E87" s="60"/>
      <c r="F87" s="60"/>
      <c r="G87" s="60"/>
      <c r="H87" s="176"/>
      <c r="I87" s="60"/>
      <c r="J87" s="60"/>
      <c r="K87" s="176"/>
      <c r="L87" s="60"/>
      <c r="M87" s="176"/>
      <c r="N87" s="60"/>
      <c r="O87" s="60"/>
      <c r="P87" s="60"/>
      <c r="Q87" s="60"/>
      <c r="R87" s="60"/>
      <c r="S87" s="60"/>
      <c r="T87" s="60"/>
      <c r="U87" s="60"/>
      <c r="V87" s="60"/>
      <c r="W87" s="60"/>
      <c r="X87" s="60"/>
      <c r="Y87" s="60"/>
      <c r="Z87" s="60"/>
      <c r="AA87" s="60"/>
      <c r="AB87" s="60"/>
      <c r="AC87" s="60"/>
      <c r="AD87" s="60"/>
      <c r="AE87" s="60"/>
      <c r="AF87" s="60"/>
      <c r="AG87" s="60"/>
      <c r="AH87" s="174"/>
      <c r="AI87" s="177"/>
      <c r="AJ87" s="177"/>
      <c r="AK87" s="175"/>
      <c r="AL87" s="60"/>
      <c r="AM87" s="174"/>
      <c r="AN87" s="60"/>
      <c r="AO87" s="60"/>
      <c r="AP87" s="99">
        <f t="shared" ref="AP87:AP92" si="23">SUM(C87:AO87)</f>
        <v>0</v>
      </c>
      <c r="AQ87" s="117"/>
    </row>
    <row r="88" spans="1:43" ht="14.45" customHeight="1" x14ac:dyDescent="0.2">
      <c r="A88" s="475" t="s">
        <v>325</v>
      </c>
      <c r="B88" s="546" t="s">
        <v>196</v>
      </c>
      <c r="C88" s="130"/>
      <c r="D88" s="60"/>
      <c r="E88" s="60"/>
      <c r="F88" s="60"/>
      <c r="G88" s="60"/>
      <c r="H88" s="176"/>
      <c r="I88" s="60"/>
      <c r="J88" s="60"/>
      <c r="K88" s="109"/>
      <c r="L88" s="60"/>
      <c r="M88" s="176"/>
      <c r="N88" s="60"/>
      <c r="O88" s="60"/>
      <c r="P88" s="60"/>
      <c r="Q88" s="60"/>
      <c r="R88" s="60"/>
      <c r="S88" s="60"/>
      <c r="T88" s="60"/>
      <c r="U88" s="60"/>
      <c r="V88" s="60"/>
      <c r="W88" s="60"/>
      <c r="X88" s="60"/>
      <c r="Y88" s="60"/>
      <c r="Z88" s="60"/>
      <c r="AA88" s="60"/>
      <c r="AB88" s="60"/>
      <c r="AC88" s="60"/>
      <c r="AD88" s="60"/>
      <c r="AE88" s="60"/>
      <c r="AF88" s="60"/>
      <c r="AG88" s="60"/>
      <c r="AH88" s="174"/>
      <c r="AI88" s="177"/>
      <c r="AJ88" s="177"/>
      <c r="AK88" s="175"/>
      <c r="AL88" s="60"/>
      <c r="AM88" s="174"/>
      <c r="AN88" s="60"/>
      <c r="AO88" s="60"/>
      <c r="AP88" s="99">
        <f t="shared" si="23"/>
        <v>0</v>
      </c>
      <c r="AQ88" s="117"/>
    </row>
    <row r="89" spans="1:43" ht="14.45" customHeight="1" x14ac:dyDescent="0.2">
      <c r="A89" s="475" t="s">
        <v>326</v>
      </c>
      <c r="B89" s="546" t="s">
        <v>421</v>
      </c>
      <c r="C89" s="183"/>
      <c r="D89" s="177"/>
      <c r="E89" s="109"/>
      <c r="F89" s="109"/>
      <c r="G89" s="109"/>
      <c r="H89" s="176"/>
      <c r="I89" s="109"/>
      <c r="J89" s="109"/>
      <c r="K89" s="109"/>
      <c r="L89" s="109"/>
      <c r="M89" s="176"/>
      <c r="N89" s="109"/>
      <c r="O89" s="109"/>
      <c r="P89" s="109"/>
      <c r="Q89" s="109"/>
      <c r="R89" s="109"/>
      <c r="S89" s="109"/>
      <c r="T89" s="109"/>
      <c r="U89" s="109"/>
      <c r="V89" s="60"/>
      <c r="W89" s="60"/>
      <c r="X89" s="60"/>
      <c r="Y89" s="60"/>
      <c r="Z89" s="60"/>
      <c r="AA89" s="60"/>
      <c r="AB89" s="60"/>
      <c r="AC89" s="60"/>
      <c r="AD89" s="60"/>
      <c r="AE89" s="60"/>
      <c r="AF89" s="60"/>
      <c r="AG89" s="60"/>
      <c r="AH89" s="174"/>
      <c r="AI89" s="177"/>
      <c r="AJ89" s="177"/>
      <c r="AK89" s="175"/>
      <c r="AL89" s="109"/>
      <c r="AM89" s="174"/>
      <c r="AN89" s="109"/>
      <c r="AO89" s="109"/>
      <c r="AP89" s="100">
        <f t="shared" si="23"/>
        <v>0</v>
      </c>
      <c r="AQ89" s="117"/>
    </row>
    <row r="90" spans="1:43" ht="14.45" customHeight="1" x14ac:dyDescent="0.2">
      <c r="A90" s="475" t="s">
        <v>327</v>
      </c>
      <c r="B90" s="546" t="s">
        <v>53</v>
      </c>
      <c r="C90" s="183"/>
      <c r="D90" s="177"/>
      <c r="E90" s="109"/>
      <c r="F90" s="109"/>
      <c r="G90" s="109"/>
      <c r="H90" s="176"/>
      <c r="I90" s="109"/>
      <c r="J90" s="109"/>
      <c r="K90" s="109"/>
      <c r="L90" s="109"/>
      <c r="M90" s="176"/>
      <c r="N90" s="109"/>
      <c r="O90" s="109"/>
      <c r="P90" s="109"/>
      <c r="Q90" s="109"/>
      <c r="R90" s="109"/>
      <c r="S90" s="109"/>
      <c r="T90" s="109"/>
      <c r="U90" s="109"/>
      <c r="V90" s="60"/>
      <c r="W90" s="60"/>
      <c r="X90" s="60"/>
      <c r="Y90" s="60"/>
      <c r="Z90" s="60"/>
      <c r="AA90" s="60"/>
      <c r="AB90" s="60"/>
      <c r="AC90" s="60"/>
      <c r="AD90" s="60"/>
      <c r="AE90" s="60"/>
      <c r="AF90" s="60"/>
      <c r="AG90" s="60"/>
      <c r="AH90" s="174"/>
      <c r="AI90" s="177"/>
      <c r="AJ90" s="177"/>
      <c r="AK90" s="175"/>
      <c r="AL90" s="109"/>
      <c r="AM90" s="174"/>
      <c r="AN90" s="109"/>
      <c r="AO90" s="109"/>
      <c r="AP90" s="100">
        <f t="shared" si="23"/>
        <v>0</v>
      </c>
      <c r="AQ90" s="117"/>
    </row>
    <row r="91" spans="1:43" ht="14.45" customHeight="1" x14ac:dyDescent="0.2">
      <c r="A91" s="475" t="s">
        <v>328</v>
      </c>
      <c r="B91" s="546" t="s">
        <v>422</v>
      </c>
      <c r="C91" s="183"/>
      <c r="D91" s="177"/>
      <c r="E91" s="109"/>
      <c r="F91" s="109"/>
      <c r="G91" s="109"/>
      <c r="H91" s="176"/>
      <c r="I91" s="109"/>
      <c r="J91" s="109"/>
      <c r="K91" s="109"/>
      <c r="L91" s="109"/>
      <c r="M91" s="176"/>
      <c r="N91" s="109"/>
      <c r="O91" s="109"/>
      <c r="P91" s="109"/>
      <c r="Q91" s="109"/>
      <c r="R91" s="109"/>
      <c r="S91" s="109"/>
      <c r="T91" s="109"/>
      <c r="U91" s="109"/>
      <c r="V91" s="60"/>
      <c r="W91" s="60"/>
      <c r="X91" s="60"/>
      <c r="Y91" s="60"/>
      <c r="Z91" s="60"/>
      <c r="AA91" s="60"/>
      <c r="AB91" s="60"/>
      <c r="AC91" s="60"/>
      <c r="AD91" s="60"/>
      <c r="AE91" s="60"/>
      <c r="AF91" s="60"/>
      <c r="AG91" s="60"/>
      <c r="AH91" s="174"/>
      <c r="AI91" s="177"/>
      <c r="AJ91" s="177"/>
      <c r="AK91" s="175"/>
      <c r="AL91" s="109"/>
      <c r="AM91" s="174"/>
      <c r="AN91" s="109"/>
      <c r="AO91" s="109"/>
      <c r="AP91" s="190">
        <f t="shared" si="23"/>
        <v>0</v>
      </c>
      <c r="AQ91" s="117"/>
    </row>
    <row r="92" spans="1:43" ht="14.45" customHeight="1" x14ac:dyDescent="0.2">
      <c r="A92" s="727" t="s">
        <v>423</v>
      </c>
      <c r="B92" s="728"/>
      <c r="C92" s="53">
        <f>SUM(C87:C91)</f>
        <v>0</v>
      </c>
      <c r="D92" s="54">
        <f t="shared" ref="D92:AO92" si="24">SUM(D87:D91)</f>
        <v>0</v>
      </c>
      <c r="E92" s="49">
        <f t="shared" si="24"/>
        <v>0</v>
      </c>
      <c r="F92" s="53">
        <f t="shared" si="24"/>
        <v>0</v>
      </c>
      <c r="G92" s="53">
        <f t="shared" si="24"/>
        <v>0</v>
      </c>
      <c r="H92" s="176">
        <f t="shared" si="24"/>
        <v>0</v>
      </c>
      <c r="I92" s="53">
        <f t="shared" si="24"/>
        <v>0</v>
      </c>
      <c r="J92" s="53">
        <f t="shared" si="24"/>
        <v>0</v>
      </c>
      <c r="K92" s="53">
        <f t="shared" si="24"/>
        <v>0</v>
      </c>
      <c r="L92" s="53">
        <f t="shared" si="24"/>
        <v>0</v>
      </c>
      <c r="M92" s="176">
        <f t="shared" si="24"/>
        <v>0</v>
      </c>
      <c r="N92" s="53">
        <f t="shared" si="24"/>
        <v>0</v>
      </c>
      <c r="O92" s="53">
        <f t="shared" si="24"/>
        <v>0</v>
      </c>
      <c r="P92" s="53">
        <f t="shared" si="24"/>
        <v>0</v>
      </c>
      <c r="Q92" s="53">
        <f t="shared" si="24"/>
        <v>0</v>
      </c>
      <c r="R92" s="53">
        <f t="shared" si="24"/>
        <v>0</v>
      </c>
      <c r="S92" s="53">
        <f t="shared" si="24"/>
        <v>0</v>
      </c>
      <c r="T92" s="53">
        <f t="shared" si="24"/>
        <v>0</v>
      </c>
      <c r="U92" s="53">
        <f t="shared" si="24"/>
        <v>0</v>
      </c>
      <c r="V92" s="49">
        <f t="shared" si="24"/>
        <v>0</v>
      </c>
      <c r="W92" s="49">
        <f t="shared" ref="W92" si="25">SUM(W87:W91)</f>
        <v>0</v>
      </c>
      <c r="X92" s="49">
        <f t="shared" si="24"/>
        <v>0</v>
      </c>
      <c r="Y92" s="53">
        <f t="shared" si="24"/>
        <v>0</v>
      </c>
      <c r="Z92" s="53">
        <f t="shared" si="24"/>
        <v>0</v>
      </c>
      <c r="AA92" s="53">
        <f t="shared" si="24"/>
        <v>0</v>
      </c>
      <c r="AB92" s="53">
        <f t="shared" si="24"/>
        <v>0</v>
      </c>
      <c r="AC92" s="49">
        <f t="shared" si="24"/>
        <v>0</v>
      </c>
      <c r="AD92" s="49">
        <f t="shared" si="24"/>
        <v>0</v>
      </c>
      <c r="AE92" s="49">
        <f t="shared" si="24"/>
        <v>0</v>
      </c>
      <c r="AF92" s="49">
        <f t="shared" ref="AF92:AG92" si="26">SUM(AF87:AF91)</f>
        <v>0</v>
      </c>
      <c r="AG92" s="49">
        <f t="shared" si="26"/>
        <v>0</v>
      </c>
      <c r="AH92" s="174">
        <f t="shared" si="24"/>
        <v>0</v>
      </c>
      <c r="AI92" s="177">
        <f t="shared" si="24"/>
        <v>0</v>
      </c>
      <c r="AJ92" s="177">
        <f t="shared" si="24"/>
        <v>0</v>
      </c>
      <c r="AK92" s="175">
        <f t="shared" si="24"/>
        <v>0</v>
      </c>
      <c r="AL92" s="49">
        <f t="shared" si="24"/>
        <v>0</v>
      </c>
      <c r="AM92" s="174">
        <f t="shared" si="24"/>
        <v>0</v>
      </c>
      <c r="AN92" s="49">
        <f t="shared" si="24"/>
        <v>0</v>
      </c>
      <c r="AO92" s="53">
        <f t="shared" si="24"/>
        <v>0</v>
      </c>
      <c r="AP92" s="101">
        <f t="shared" si="23"/>
        <v>0</v>
      </c>
      <c r="AQ92" s="57"/>
    </row>
    <row r="93" spans="1:43" ht="8.25" customHeight="1" x14ac:dyDescent="0.2">
      <c r="A93" s="477"/>
      <c r="B93" s="478"/>
      <c r="C93" s="111"/>
      <c r="D93" s="111"/>
      <c r="E93" s="111"/>
      <c r="F93" s="111"/>
      <c r="G93" s="111"/>
      <c r="H93" s="65"/>
      <c r="I93" s="111"/>
      <c r="J93" s="111"/>
      <c r="K93" s="111"/>
      <c r="L93" s="111"/>
      <c r="M93" s="65"/>
      <c r="N93" s="111"/>
      <c r="O93" s="111"/>
      <c r="P93" s="111"/>
      <c r="Q93" s="111"/>
      <c r="R93" s="111"/>
      <c r="S93" s="111"/>
      <c r="T93" s="111"/>
      <c r="U93" s="111"/>
      <c r="V93" s="65"/>
      <c r="W93" s="65"/>
      <c r="X93" s="65"/>
      <c r="Y93" s="111"/>
      <c r="Z93" s="111"/>
      <c r="AA93" s="111"/>
      <c r="AB93" s="111"/>
      <c r="AC93" s="65"/>
      <c r="AD93" s="65"/>
      <c r="AE93" s="65"/>
      <c r="AF93" s="65"/>
      <c r="AG93" s="65"/>
      <c r="AH93" s="61"/>
      <c r="AI93" s="177"/>
      <c r="AJ93" s="61"/>
      <c r="AK93" s="65"/>
      <c r="AL93" s="61"/>
      <c r="AM93" s="61"/>
      <c r="AN93" s="61"/>
      <c r="AO93" s="111"/>
      <c r="AP93" s="113"/>
      <c r="AQ93" s="117"/>
    </row>
    <row r="94" spans="1:43" ht="14.45" customHeight="1" x14ac:dyDescent="0.2">
      <c r="A94" s="472" t="s">
        <v>424</v>
      </c>
      <c r="B94" s="473" t="s">
        <v>794</v>
      </c>
      <c r="C94" s="61"/>
      <c r="D94" s="61"/>
      <c r="E94" s="65"/>
      <c r="F94" s="65"/>
      <c r="G94" s="65"/>
      <c r="H94" s="61"/>
      <c r="I94" s="65"/>
      <c r="J94" s="65"/>
      <c r="K94" s="65"/>
      <c r="L94" s="65"/>
      <c r="M94" s="61"/>
      <c r="N94" s="61"/>
      <c r="O94" s="65"/>
      <c r="P94" s="65"/>
      <c r="Q94" s="65"/>
      <c r="R94" s="65"/>
      <c r="S94" s="65"/>
      <c r="T94" s="65"/>
      <c r="U94" s="65"/>
      <c r="V94" s="61"/>
      <c r="W94" s="61"/>
      <c r="X94" s="61"/>
      <c r="Y94" s="65"/>
      <c r="Z94" s="65"/>
      <c r="AA94" s="65"/>
      <c r="AB94" s="65"/>
      <c r="AC94" s="61"/>
      <c r="AD94" s="61"/>
      <c r="AE94" s="61"/>
      <c r="AF94" s="61"/>
      <c r="AG94" s="61"/>
      <c r="AH94" s="115"/>
      <c r="AI94" s="115"/>
      <c r="AJ94" s="115"/>
      <c r="AK94" s="61"/>
      <c r="AL94" s="115"/>
      <c r="AM94" s="115"/>
      <c r="AN94" s="115"/>
      <c r="AO94" s="65"/>
      <c r="AP94" s="98"/>
      <c r="AQ94" s="117"/>
    </row>
    <row r="95" spans="1:43" ht="14.45" customHeight="1" x14ac:dyDescent="0.2">
      <c r="A95" s="475" t="s">
        <v>425</v>
      </c>
      <c r="B95" s="476" t="s">
        <v>790</v>
      </c>
      <c r="C95" s="183"/>
      <c r="D95" s="175"/>
      <c r="E95" s="109"/>
      <c r="F95" s="109"/>
      <c r="G95" s="109"/>
      <c r="H95" s="176"/>
      <c r="I95" s="109"/>
      <c r="J95" s="109"/>
      <c r="K95" s="109"/>
      <c r="L95" s="109"/>
      <c r="M95" s="174"/>
      <c r="N95" s="109"/>
      <c r="O95" s="109"/>
      <c r="P95" s="109"/>
      <c r="Q95" s="109"/>
      <c r="R95" s="109"/>
      <c r="S95" s="109"/>
      <c r="T95" s="109"/>
      <c r="U95" s="109"/>
      <c r="V95" s="60"/>
      <c r="W95" s="60"/>
      <c r="X95" s="60"/>
      <c r="Y95" s="60"/>
      <c r="Z95" s="60"/>
      <c r="AA95" s="60"/>
      <c r="AB95" s="60"/>
      <c r="AC95" s="60"/>
      <c r="AD95" s="60"/>
      <c r="AE95" s="60"/>
      <c r="AF95" s="60"/>
      <c r="AG95" s="60"/>
      <c r="AH95" s="174"/>
      <c r="AI95" s="177"/>
      <c r="AJ95" s="177"/>
      <c r="AK95" s="175"/>
      <c r="AL95" s="109"/>
      <c r="AM95" s="174"/>
      <c r="AN95" s="109"/>
      <c r="AO95" s="109"/>
      <c r="AP95" s="99">
        <f>SUM(C95:AO95)</f>
        <v>0</v>
      </c>
      <c r="AQ95" s="117"/>
    </row>
    <row r="96" spans="1:43" ht="14.45" customHeight="1" x14ac:dyDescent="0.2">
      <c r="A96" s="475" t="s">
        <v>426</v>
      </c>
      <c r="B96" s="546" t="s">
        <v>427</v>
      </c>
      <c r="C96" s="183"/>
      <c r="D96" s="175"/>
      <c r="E96" s="109"/>
      <c r="F96" s="109"/>
      <c r="G96" s="109"/>
      <c r="H96" s="176"/>
      <c r="I96" s="109"/>
      <c r="J96" s="109"/>
      <c r="K96" s="189"/>
      <c r="L96" s="109"/>
      <c r="M96" s="174"/>
      <c r="N96" s="109"/>
      <c r="O96" s="109"/>
      <c r="P96" s="109"/>
      <c r="Q96" s="109"/>
      <c r="R96" s="109"/>
      <c r="S96" s="109"/>
      <c r="T96" s="109"/>
      <c r="U96" s="109"/>
      <c r="V96" s="60"/>
      <c r="W96" s="60"/>
      <c r="X96" s="60"/>
      <c r="Y96" s="60"/>
      <c r="Z96" s="60"/>
      <c r="AA96" s="60"/>
      <c r="AB96" s="60"/>
      <c r="AC96" s="60"/>
      <c r="AD96" s="60"/>
      <c r="AE96" s="60"/>
      <c r="AF96" s="60"/>
      <c r="AG96" s="60"/>
      <c r="AH96" s="174"/>
      <c r="AI96" s="177"/>
      <c r="AJ96" s="177"/>
      <c r="AK96" s="175"/>
      <c r="AL96" s="109"/>
      <c r="AM96" s="174"/>
      <c r="AN96" s="109"/>
      <c r="AO96" s="109"/>
      <c r="AP96" s="99">
        <f>SUM(C96:AO96)</f>
        <v>0</v>
      </c>
      <c r="AQ96" s="117"/>
    </row>
    <row r="97" spans="1:43" ht="14.45" customHeight="1" x14ac:dyDescent="0.2">
      <c r="A97" s="475" t="s">
        <v>428</v>
      </c>
      <c r="B97" s="546" t="s">
        <v>429</v>
      </c>
      <c r="C97" s="183"/>
      <c r="D97" s="175"/>
      <c r="E97" s="109"/>
      <c r="F97" s="109"/>
      <c r="G97" s="109"/>
      <c r="H97" s="176"/>
      <c r="I97" s="109"/>
      <c r="J97" s="109"/>
      <c r="K97" s="109"/>
      <c r="L97" s="109"/>
      <c r="M97" s="174"/>
      <c r="N97" s="109"/>
      <c r="O97" s="109"/>
      <c r="P97" s="109"/>
      <c r="Q97" s="109"/>
      <c r="R97" s="109"/>
      <c r="S97" s="109"/>
      <c r="T97" s="109"/>
      <c r="U97" s="109"/>
      <c r="V97" s="60"/>
      <c r="W97" s="60"/>
      <c r="X97" s="60"/>
      <c r="Y97" s="60"/>
      <c r="Z97" s="60"/>
      <c r="AA97" s="60"/>
      <c r="AB97" s="60"/>
      <c r="AC97" s="60"/>
      <c r="AD97" s="60"/>
      <c r="AE97" s="60"/>
      <c r="AF97" s="60"/>
      <c r="AG97" s="60"/>
      <c r="AH97" s="174"/>
      <c r="AI97" s="177"/>
      <c r="AJ97" s="177"/>
      <c r="AK97" s="175"/>
      <c r="AL97" s="109"/>
      <c r="AM97" s="174"/>
      <c r="AN97" s="109"/>
      <c r="AO97" s="109"/>
      <c r="AP97" s="99">
        <f>SUM(C97:AO97)</f>
        <v>0</v>
      </c>
      <c r="AQ97" s="117"/>
    </row>
    <row r="98" spans="1:43" ht="14.45" customHeight="1" x14ac:dyDescent="0.2">
      <c r="A98" s="727" t="s">
        <v>430</v>
      </c>
      <c r="B98" s="728"/>
      <c r="C98" s="183">
        <f t="shared" ref="C98:AO98" si="27">SUM(C95:C97)</f>
        <v>0</v>
      </c>
      <c r="D98" s="175">
        <f t="shared" si="27"/>
        <v>0</v>
      </c>
      <c r="E98" s="49">
        <f t="shared" si="27"/>
        <v>0</v>
      </c>
      <c r="F98" s="53">
        <f t="shared" si="27"/>
        <v>0</v>
      </c>
      <c r="G98" s="53">
        <f t="shared" si="27"/>
        <v>0</v>
      </c>
      <c r="H98" s="176">
        <f t="shared" si="27"/>
        <v>0</v>
      </c>
      <c r="I98" s="53">
        <f t="shared" si="27"/>
        <v>0</v>
      </c>
      <c r="J98" s="53">
        <f t="shared" si="27"/>
        <v>0</v>
      </c>
      <c r="K98" s="53">
        <f t="shared" si="27"/>
        <v>0</v>
      </c>
      <c r="L98" s="53">
        <f t="shared" si="27"/>
        <v>0</v>
      </c>
      <c r="M98" s="174">
        <f t="shared" si="27"/>
        <v>0</v>
      </c>
      <c r="N98" s="109">
        <f t="shared" si="27"/>
        <v>0</v>
      </c>
      <c r="O98" s="53">
        <f t="shared" si="27"/>
        <v>0</v>
      </c>
      <c r="P98" s="53">
        <f t="shared" si="27"/>
        <v>0</v>
      </c>
      <c r="Q98" s="53">
        <f t="shared" si="27"/>
        <v>0</v>
      </c>
      <c r="R98" s="53">
        <f t="shared" si="27"/>
        <v>0</v>
      </c>
      <c r="S98" s="53">
        <f t="shared" si="27"/>
        <v>0</v>
      </c>
      <c r="T98" s="53">
        <f t="shared" si="27"/>
        <v>0</v>
      </c>
      <c r="U98" s="53">
        <f t="shared" si="27"/>
        <v>0</v>
      </c>
      <c r="V98" s="49">
        <f t="shared" si="27"/>
        <v>0</v>
      </c>
      <c r="W98" s="49">
        <f t="shared" ref="W98" si="28">SUM(W95:W97)</f>
        <v>0</v>
      </c>
      <c r="X98" s="49">
        <f t="shared" si="27"/>
        <v>0</v>
      </c>
      <c r="Y98" s="53">
        <f t="shared" si="27"/>
        <v>0</v>
      </c>
      <c r="Z98" s="53">
        <f t="shared" si="27"/>
        <v>0</v>
      </c>
      <c r="AA98" s="53">
        <f t="shared" si="27"/>
        <v>0</v>
      </c>
      <c r="AB98" s="53">
        <f t="shared" si="27"/>
        <v>0</v>
      </c>
      <c r="AC98" s="49">
        <f t="shared" si="27"/>
        <v>0</v>
      </c>
      <c r="AD98" s="49">
        <f t="shared" si="27"/>
        <v>0</v>
      </c>
      <c r="AE98" s="49">
        <f t="shared" si="27"/>
        <v>0</v>
      </c>
      <c r="AF98" s="49">
        <f t="shared" ref="AF98:AG98" si="29">SUM(AF95:AF97)</f>
        <v>0</v>
      </c>
      <c r="AG98" s="49">
        <f t="shared" si="29"/>
        <v>0</v>
      </c>
      <c r="AH98" s="174">
        <f t="shared" si="27"/>
        <v>0</v>
      </c>
      <c r="AI98" s="177">
        <f t="shared" si="27"/>
        <v>0</v>
      </c>
      <c r="AJ98" s="177">
        <f t="shared" si="27"/>
        <v>0</v>
      </c>
      <c r="AK98" s="175">
        <f t="shared" si="27"/>
        <v>0</v>
      </c>
      <c r="AL98" s="49">
        <f t="shared" si="27"/>
        <v>0</v>
      </c>
      <c r="AM98" s="174">
        <f t="shared" si="27"/>
        <v>0</v>
      </c>
      <c r="AN98" s="49">
        <f t="shared" si="27"/>
        <v>0</v>
      </c>
      <c r="AO98" s="53">
        <f t="shared" si="27"/>
        <v>0</v>
      </c>
      <c r="AP98" s="101">
        <f>SUM(C98:AO98)</f>
        <v>0</v>
      </c>
      <c r="AQ98" s="57"/>
    </row>
    <row r="99" spans="1:43" ht="8.25" customHeight="1" thickBot="1" x14ac:dyDescent="0.25">
      <c r="A99" s="477"/>
      <c r="B99" s="478"/>
      <c r="C99" s="65"/>
      <c r="D99" s="65"/>
      <c r="E99" s="111"/>
      <c r="F99" s="111"/>
      <c r="G99" s="111"/>
      <c r="H99" s="65"/>
      <c r="I99" s="111"/>
      <c r="J99" s="111"/>
      <c r="K99" s="111"/>
      <c r="L99" s="111"/>
      <c r="M99" s="65"/>
      <c r="N99" s="65"/>
      <c r="O99" s="111"/>
      <c r="P99" s="111"/>
      <c r="Q99" s="111"/>
      <c r="R99" s="111"/>
      <c r="S99" s="111"/>
      <c r="T99" s="111"/>
      <c r="U99" s="111"/>
      <c r="V99" s="65"/>
      <c r="W99" s="65"/>
      <c r="X99" s="65"/>
      <c r="Y99" s="111"/>
      <c r="Z99" s="111"/>
      <c r="AA99" s="111"/>
      <c r="AB99" s="111"/>
      <c r="AC99" s="65"/>
      <c r="AD99" s="65"/>
      <c r="AE99" s="65"/>
      <c r="AF99" s="65"/>
      <c r="AG99" s="65"/>
      <c r="AH99" s="61"/>
      <c r="AI99" s="61"/>
      <c r="AJ99" s="61"/>
      <c r="AK99" s="61"/>
      <c r="AL99" s="61"/>
      <c r="AM99" s="61"/>
      <c r="AN99" s="61"/>
      <c r="AO99" s="115"/>
      <c r="AP99" s="113"/>
      <c r="AQ99" s="117"/>
    </row>
    <row r="100" spans="1:43" s="55" customFormat="1" ht="16.5" thickBot="1" x14ac:dyDescent="0.3">
      <c r="A100" s="729" t="s">
        <v>431</v>
      </c>
      <c r="B100" s="730"/>
      <c r="C100" s="102">
        <f t="shared" ref="C100:AO100" si="30">SUM(C19,C24,C32,C39,C45,C55,C84,C92,C98)</f>
        <v>0</v>
      </c>
      <c r="D100" s="102">
        <f t="shared" si="30"/>
        <v>0</v>
      </c>
      <c r="E100" s="102">
        <f t="shared" si="30"/>
        <v>0</v>
      </c>
      <c r="F100" s="102">
        <f t="shared" si="30"/>
        <v>0</v>
      </c>
      <c r="G100" s="102">
        <f t="shared" si="30"/>
        <v>0</v>
      </c>
      <c r="H100" s="102">
        <f t="shared" si="30"/>
        <v>0</v>
      </c>
      <c r="I100" s="102">
        <f t="shared" si="30"/>
        <v>0</v>
      </c>
      <c r="J100" s="102">
        <f t="shared" si="30"/>
        <v>0</v>
      </c>
      <c r="K100" s="102">
        <f t="shared" si="30"/>
        <v>0</v>
      </c>
      <c r="L100" s="102">
        <f t="shared" si="30"/>
        <v>0</v>
      </c>
      <c r="M100" s="102">
        <f t="shared" si="30"/>
        <v>0</v>
      </c>
      <c r="N100" s="102">
        <f t="shared" si="30"/>
        <v>0</v>
      </c>
      <c r="O100" s="102">
        <f t="shared" si="30"/>
        <v>0</v>
      </c>
      <c r="P100" s="102">
        <f t="shared" si="30"/>
        <v>0</v>
      </c>
      <c r="Q100" s="102">
        <f t="shared" si="30"/>
        <v>0</v>
      </c>
      <c r="R100" s="102">
        <f t="shared" si="30"/>
        <v>0</v>
      </c>
      <c r="S100" s="102">
        <f t="shared" si="30"/>
        <v>0</v>
      </c>
      <c r="T100" s="102">
        <f t="shared" si="30"/>
        <v>0</v>
      </c>
      <c r="U100" s="102">
        <f t="shared" si="30"/>
        <v>0</v>
      </c>
      <c r="V100" s="102">
        <f t="shared" si="30"/>
        <v>0</v>
      </c>
      <c r="W100" s="102">
        <f t="shared" si="30"/>
        <v>0</v>
      </c>
      <c r="X100" s="102">
        <f t="shared" si="30"/>
        <v>0</v>
      </c>
      <c r="Y100" s="102">
        <f t="shared" si="30"/>
        <v>0</v>
      </c>
      <c r="Z100" s="102">
        <f t="shared" si="30"/>
        <v>0</v>
      </c>
      <c r="AA100" s="102">
        <f t="shared" si="30"/>
        <v>0</v>
      </c>
      <c r="AB100" s="102">
        <f t="shared" si="30"/>
        <v>0</v>
      </c>
      <c r="AC100" s="102">
        <f t="shared" si="30"/>
        <v>0</v>
      </c>
      <c r="AD100" s="102">
        <f t="shared" si="30"/>
        <v>0</v>
      </c>
      <c r="AE100" s="102">
        <f t="shared" si="30"/>
        <v>0</v>
      </c>
      <c r="AF100" s="102">
        <f t="shared" si="30"/>
        <v>0</v>
      </c>
      <c r="AG100" s="102">
        <f t="shared" si="30"/>
        <v>0</v>
      </c>
      <c r="AH100" s="102">
        <f t="shared" si="30"/>
        <v>0</v>
      </c>
      <c r="AI100" s="102">
        <f t="shared" si="30"/>
        <v>0</v>
      </c>
      <c r="AJ100" s="102">
        <f t="shared" si="30"/>
        <v>0</v>
      </c>
      <c r="AK100" s="102">
        <f t="shared" si="30"/>
        <v>0</v>
      </c>
      <c r="AL100" s="102">
        <f t="shared" si="30"/>
        <v>0</v>
      </c>
      <c r="AM100" s="191">
        <f t="shared" si="30"/>
        <v>0</v>
      </c>
      <c r="AN100" s="102">
        <f t="shared" si="30"/>
        <v>0</v>
      </c>
      <c r="AO100" s="204">
        <f t="shared" si="30"/>
        <v>0</v>
      </c>
      <c r="AP100" s="104">
        <f>SUM(C100:AO100)</f>
        <v>0</v>
      </c>
      <c r="AQ100" s="117"/>
    </row>
    <row r="101" spans="1:43" s="56" customFormat="1" ht="8.25" customHeight="1" x14ac:dyDescent="0.2">
      <c r="A101" s="479"/>
      <c r="B101" s="480"/>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97"/>
      <c r="AQ101" s="117"/>
    </row>
    <row r="102" spans="1:43" ht="18" customHeight="1" x14ac:dyDescent="0.2">
      <c r="A102" s="719" t="s">
        <v>54</v>
      </c>
      <c r="B102" s="720"/>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97"/>
      <c r="AQ102" s="117"/>
    </row>
    <row r="103" spans="1:43" ht="8.25" customHeight="1" x14ac:dyDescent="0.2">
      <c r="A103" s="477"/>
      <c r="B103" s="478"/>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98"/>
      <c r="AQ103" s="117"/>
    </row>
    <row r="104" spans="1:43" ht="15" x14ac:dyDescent="0.2">
      <c r="A104" s="717" t="s">
        <v>55</v>
      </c>
      <c r="B104" s="718"/>
      <c r="C104" s="115"/>
      <c r="D104" s="115"/>
      <c r="E104" s="61"/>
      <c r="F104" s="61"/>
      <c r="G104" s="61"/>
      <c r="H104" s="61"/>
      <c r="I104" s="61"/>
      <c r="J104" s="61"/>
      <c r="K104" s="61"/>
      <c r="L104" s="61"/>
      <c r="M104" s="61"/>
      <c r="N104" s="61"/>
      <c r="O104" s="61"/>
      <c r="P104" s="61"/>
      <c r="Q104" s="61"/>
      <c r="R104" s="61"/>
      <c r="S104" s="115"/>
      <c r="T104" s="61"/>
      <c r="U104" s="61"/>
      <c r="V104" s="61"/>
      <c r="W104" s="61"/>
      <c r="X104" s="61"/>
      <c r="Y104" s="115"/>
      <c r="Z104" s="115"/>
      <c r="AA104" s="61"/>
      <c r="AB104" s="61"/>
      <c r="AC104" s="61"/>
      <c r="AD104" s="61"/>
      <c r="AE104" s="61"/>
      <c r="AF104" s="61"/>
      <c r="AG104" s="61"/>
      <c r="AH104" s="61"/>
      <c r="AI104" s="61"/>
      <c r="AJ104" s="61"/>
      <c r="AK104" s="61"/>
      <c r="AL104" s="61"/>
      <c r="AM104" s="61"/>
      <c r="AN104" s="61"/>
      <c r="AO104" s="61"/>
      <c r="AP104" s="98"/>
      <c r="AQ104" s="117"/>
    </row>
    <row r="105" spans="1:43" ht="14.45" customHeight="1" x14ac:dyDescent="0.2">
      <c r="A105" s="500" t="s">
        <v>56</v>
      </c>
      <c r="B105" s="486" t="s">
        <v>57</v>
      </c>
      <c r="C105" s="183"/>
      <c r="D105" s="177"/>
      <c r="E105" s="177"/>
      <c r="F105" s="186"/>
      <c r="G105" s="177"/>
      <c r="H105" s="177"/>
      <c r="I105" s="186"/>
      <c r="J105" s="177"/>
      <c r="K105" s="175"/>
      <c r="L105" s="60"/>
      <c r="M105" s="174"/>
      <c r="N105" s="177"/>
      <c r="O105" s="177"/>
      <c r="P105" s="177"/>
      <c r="Q105" s="177"/>
      <c r="R105" s="177"/>
      <c r="S105" s="177"/>
      <c r="T105" s="177"/>
      <c r="U105" s="177"/>
      <c r="V105" s="177"/>
      <c r="W105" s="186"/>
      <c r="X105" s="186"/>
      <c r="Y105" s="186"/>
      <c r="Z105" s="186"/>
      <c r="AA105" s="186"/>
      <c r="AB105" s="186"/>
      <c r="AC105" s="186"/>
      <c r="AD105" s="186"/>
      <c r="AE105" s="186"/>
      <c r="AF105" s="186"/>
      <c r="AG105" s="186"/>
      <c r="AH105" s="177"/>
      <c r="AI105" s="175"/>
      <c r="AJ105" s="60"/>
      <c r="AK105" s="174"/>
      <c r="AL105" s="175"/>
      <c r="AM105" s="60"/>
      <c r="AN105" s="175"/>
      <c r="AO105" s="60"/>
      <c r="AP105" s="99">
        <f t="shared" ref="AP105:AP128" si="31">SUM(C105:AO105)</f>
        <v>0</v>
      </c>
      <c r="AQ105" s="117"/>
    </row>
    <row r="106" spans="1:43" ht="14.45" customHeight="1" x14ac:dyDescent="0.2">
      <c r="A106" s="500" t="s">
        <v>58</v>
      </c>
      <c r="B106" s="486" t="s">
        <v>59</v>
      </c>
      <c r="C106" s="183"/>
      <c r="D106" s="177"/>
      <c r="E106" s="175"/>
      <c r="F106" s="60"/>
      <c r="G106" s="174"/>
      <c r="H106" s="175"/>
      <c r="I106" s="60"/>
      <c r="J106" s="174"/>
      <c r="K106" s="175"/>
      <c r="L106" s="60"/>
      <c r="M106" s="174"/>
      <c r="N106" s="177"/>
      <c r="O106" s="177"/>
      <c r="P106" s="177"/>
      <c r="Q106" s="177"/>
      <c r="R106" s="177"/>
      <c r="S106" s="177"/>
      <c r="T106" s="177"/>
      <c r="U106" s="177"/>
      <c r="V106" s="175"/>
      <c r="W106" s="60"/>
      <c r="X106" s="60"/>
      <c r="Y106" s="60"/>
      <c r="Z106" s="60"/>
      <c r="AA106" s="60"/>
      <c r="AB106" s="60"/>
      <c r="AC106" s="60"/>
      <c r="AD106" s="60"/>
      <c r="AE106" s="60"/>
      <c r="AF106" s="60"/>
      <c r="AG106" s="60"/>
      <c r="AH106" s="174"/>
      <c r="AI106" s="177"/>
      <c r="AJ106" s="181"/>
      <c r="AK106" s="177"/>
      <c r="AL106" s="177"/>
      <c r="AM106" s="60"/>
      <c r="AN106" s="177"/>
      <c r="AO106" s="60"/>
      <c r="AP106" s="99">
        <f t="shared" si="31"/>
        <v>0</v>
      </c>
      <c r="AQ106" s="117"/>
    </row>
    <row r="107" spans="1:43" ht="14.45" customHeight="1" x14ac:dyDescent="0.2">
      <c r="A107" s="500" t="s">
        <v>243</v>
      </c>
      <c r="B107" s="486" t="s">
        <v>244</v>
      </c>
      <c r="C107" s="183"/>
      <c r="D107" s="177"/>
      <c r="E107" s="177"/>
      <c r="F107" s="181"/>
      <c r="G107" s="186"/>
      <c r="H107" s="177"/>
      <c r="I107" s="195"/>
      <c r="J107" s="186"/>
      <c r="K107" s="177"/>
      <c r="L107" s="195"/>
      <c r="M107" s="177"/>
      <c r="N107" s="177"/>
      <c r="O107" s="177"/>
      <c r="P107" s="177"/>
      <c r="Q107" s="177"/>
      <c r="R107" s="177"/>
      <c r="S107" s="177"/>
      <c r="T107" s="177"/>
      <c r="U107" s="177"/>
      <c r="V107" s="175"/>
      <c r="W107" s="60"/>
      <c r="X107" s="60"/>
      <c r="Y107" s="60"/>
      <c r="Z107" s="60"/>
      <c r="AA107" s="60"/>
      <c r="AB107" s="60"/>
      <c r="AC107" s="60"/>
      <c r="AD107" s="60"/>
      <c r="AE107" s="60"/>
      <c r="AF107" s="60"/>
      <c r="AG107" s="60"/>
      <c r="AH107" s="174"/>
      <c r="AI107" s="177"/>
      <c r="AJ107" s="177"/>
      <c r="AK107" s="177"/>
      <c r="AL107" s="175"/>
      <c r="AM107" s="60"/>
      <c r="AN107" s="175"/>
      <c r="AO107" s="60"/>
      <c r="AP107" s="99">
        <f t="shared" si="31"/>
        <v>0</v>
      </c>
      <c r="AQ107" s="117"/>
    </row>
    <row r="108" spans="1:43" ht="14.45" customHeight="1" x14ac:dyDescent="0.2">
      <c r="A108" s="500" t="s">
        <v>432</v>
      </c>
      <c r="B108" s="486" t="s">
        <v>60</v>
      </c>
      <c r="C108" s="183"/>
      <c r="D108" s="177"/>
      <c r="E108" s="177"/>
      <c r="F108" s="175"/>
      <c r="G108" s="60"/>
      <c r="H108" s="176"/>
      <c r="I108" s="60"/>
      <c r="J108" s="60"/>
      <c r="K108" s="176"/>
      <c r="L108" s="60"/>
      <c r="M108" s="174"/>
      <c r="N108" s="177"/>
      <c r="O108" s="177"/>
      <c r="P108" s="177"/>
      <c r="Q108" s="177"/>
      <c r="R108" s="177"/>
      <c r="S108" s="177"/>
      <c r="T108" s="177"/>
      <c r="U108" s="177"/>
      <c r="V108" s="175"/>
      <c r="W108" s="60"/>
      <c r="X108" s="60"/>
      <c r="Y108" s="60"/>
      <c r="Z108" s="60"/>
      <c r="AA108" s="60"/>
      <c r="AB108" s="60"/>
      <c r="AC108" s="60"/>
      <c r="AD108" s="60"/>
      <c r="AE108" s="60"/>
      <c r="AF108" s="60"/>
      <c r="AG108" s="60"/>
      <c r="AH108" s="174"/>
      <c r="AI108" s="177"/>
      <c r="AJ108" s="177"/>
      <c r="AK108" s="177"/>
      <c r="AL108" s="175"/>
      <c r="AM108" s="60"/>
      <c r="AN108" s="175"/>
      <c r="AO108" s="60"/>
      <c r="AP108" s="99">
        <f t="shared" si="31"/>
        <v>0</v>
      </c>
      <c r="AQ108" s="117"/>
    </row>
    <row r="109" spans="1:43" ht="14.45" customHeight="1" x14ac:dyDescent="0.2">
      <c r="A109" s="500" t="s">
        <v>61</v>
      </c>
      <c r="B109" s="486" t="s">
        <v>62</v>
      </c>
      <c r="C109" s="183"/>
      <c r="D109" s="177"/>
      <c r="E109" s="177"/>
      <c r="F109" s="177"/>
      <c r="G109" s="60"/>
      <c r="H109" s="176"/>
      <c r="I109" s="60"/>
      <c r="J109" s="60"/>
      <c r="K109" s="176"/>
      <c r="L109" s="60"/>
      <c r="M109" s="174"/>
      <c r="N109" s="177"/>
      <c r="O109" s="177"/>
      <c r="P109" s="177"/>
      <c r="Q109" s="177"/>
      <c r="R109" s="177"/>
      <c r="S109" s="177"/>
      <c r="T109" s="177"/>
      <c r="U109" s="177"/>
      <c r="V109" s="175"/>
      <c r="W109" s="60"/>
      <c r="X109" s="60"/>
      <c r="Y109" s="60"/>
      <c r="Z109" s="60"/>
      <c r="AA109" s="60"/>
      <c r="AB109" s="60"/>
      <c r="AC109" s="60"/>
      <c r="AD109" s="60"/>
      <c r="AE109" s="60"/>
      <c r="AF109" s="60"/>
      <c r="AG109" s="60"/>
      <c r="AH109" s="174"/>
      <c r="AI109" s="177"/>
      <c r="AJ109" s="177"/>
      <c r="AK109" s="177"/>
      <c r="AL109" s="175"/>
      <c r="AM109" s="60"/>
      <c r="AN109" s="175"/>
      <c r="AO109" s="60"/>
      <c r="AP109" s="99">
        <f t="shared" si="31"/>
        <v>0</v>
      </c>
      <c r="AQ109" s="117"/>
    </row>
    <row r="110" spans="1:43" ht="14.45" customHeight="1" x14ac:dyDescent="0.2">
      <c r="A110" s="500" t="s">
        <v>63</v>
      </c>
      <c r="B110" s="486" t="s">
        <v>64</v>
      </c>
      <c r="C110" s="183"/>
      <c r="D110" s="177"/>
      <c r="E110" s="177"/>
      <c r="F110" s="177"/>
      <c r="G110" s="60"/>
      <c r="H110" s="176"/>
      <c r="I110" s="60"/>
      <c r="J110" s="60"/>
      <c r="K110" s="176"/>
      <c r="L110" s="60"/>
      <c r="M110" s="174"/>
      <c r="N110" s="177"/>
      <c r="O110" s="177"/>
      <c r="P110" s="177"/>
      <c r="Q110" s="177"/>
      <c r="R110" s="177"/>
      <c r="S110" s="177"/>
      <c r="T110" s="177"/>
      <c r="U110" s="177"/>
      <c r="V110" s="175"/>
      <c r="W110" s="60"/>
      <c r="X110" s="60"/>
      <c r="Y110" s="60"/>
      <c r="Z110" s="60"/>
      <c r="AA110" s="60"/>
      <c r="AB110" s="60"/>
      <c r="AC110" s="60"/>
      <c r="AD110" s="60"/>
      <c r="AE110" s="60"/>
      <c r="AF110" s="60"/>
      <c r="AG110" s="60"/>
      <c r="AH110" s="174"/>
      <c r="AI110" s="177"/>
      <c r="AJ110" s="177"/>
      <c r="AK110" s="177"/>
      <c r="AL110" s="175"/>
      <c r="AM110" s="60"/>
      <c r="AN110" s="175"/>
      <c r="AO110" s="60"/>
      <c r="AP110" s="99">
        <f t="shared" si="31"/>
        <v>0</v>
      </c>
      <c r="AQ110" s="117"/>
    </row>
    <row r="111" spans="1:43" ht="14.45" customHeight="1" x14ac:dyDescent="0.2">
      <c r="A111" s="500" t="s">
        <v>65</v>
      </c>
      <c r="B111" s="486" t="s">
        <v>66</v>
      </c>
      <c r="C111" s="183"/>
      <c r="D111" s="177"/>
      <c r="E111" s="177"/>
      <c r="F111" s="177"/>
      <c r="G111" s="60"/>
      <c r="H111" s="176"/>
      <c r="I111" s="60"/>
      <c r="J111" s="60"/>
      <c r="K111" s="176"/>
      <c r="L111" s="60"/>
      <c r="M111" s="174"/>
      <c r="N111" s="177"/>
      <c r="O111" s="177"/>
      <c r="P111" s="177"/>
      <c r="Q111" s="177"/>
      <c r="R111" s="177"/>
      <c r="S111" s="177"/>
      <c r="T111" s="177"/>
      <c r="U111" s="177"/>
      <c r="V111" s="175"/>
      <c r="W111" s="60"/>
      <c r="X111" s="60"/>
      <c r="Y111" s="60"/>
      <c r="Z111" s="60"/>
      <c r="AA111" s="60"/>
      <c r="AB111" s="60"/>
      <c r="AC111" s="60"/>
      <c r="AD111" s="60"/>
      <c r="AE111" s="60"/>
      <c r="AF111" s="60"/>
      <c r="AG111" s="60"/>
      <c r="AH111" s="174"/>
      <c r="AI111" s="177"/>
      <c r="AJ111" s="177"/>
      <c r="AK111" s="177"/>
      <c r="AL111" s="175"/>
      <c r="AM111" s="60"/>
      <c r="AN111" s="175"/>
      <c r="AO111" s="60"/>
      <c r="AP111" s="99">
        <f t="shared" si="31"/>
        <v>0</v>
      </c>
      <c r="AQ111" s="117"/>
    </row>
    <row r="112" spans="1:43" ht="14.45" customHeight="1" x14ac:dyDescent="0.2">
      <c r="A112" s="500" t="s">
        <v>67</v>
      </c>
      <c r="B112" s="486" t="s">
        <v>68</v>
      </c>
      <c r="C112" s="183"/>
      <c r="D112" s="177"/>
      <c r="E112" s="177"/>
      <c r="F112" s="177"/>
      <c r="G112" s="60"/>
      <c r="H112" s="176"/>
      <c r="I112" s="60"/>
      <c r="J112" s="60"/>
      <c r="K112" s="176"/>
      <c r="L112" s="60"/>
      <c r="M112" s="174"/>
      <c r="N112" s="177"/>
      <c r="O112" s="177"/>
      <c r="P112" s="177"/>
      <c r="Q112" s="177"/>
      <c r="R112" s="177"/>
      <c r="S112" s="177"/>
      <c r="T112" s="177"/>
      <c r="U112" s="177"/>
      <c r="V112" s="175"/>
      <c r="W112" s="60"/>
      <c r="X112" s="60"/>
      <c r="Y112" s="60"/>
      <c r="Z112" s="60"/>
      <c r="AA112" s="60"/>
      <c r="AB112" s="60"/>
      <c r="AC112" s="60"/>
      <c r="AD112" s="60"/>
      <c r="AE112" s="60"/>
      <c r="AF112" s="60"/>
      <c r="AG112" s="60"/>
      <c r="AH112" s="174"/>
      <c r="AI112" s="177"/>
      <c r="AJ112" s="177"/>
      <c r="AK112" s="177"/>
      <c r="AL112" s="175"/>
      <c r="AM112" s="60"/>
      <c r="AN112" s="175"/>
      <c r="AO112" s="60"/>
      <c r="AP112" s="99">
        <f t="shared" si="31"/>
        <v>0</v>
      </c>
      <c r="AQ112" s="117"/>
    </row>
    <row r="113" spans="1:43" ht="14.45" customHeight="1" x14ac:dyDescent="0.2">
      <c r="A113" s="500" t="s">
        <v>69</v>
      </c>
      <c r="B113" s="486" t="s">
        <v>70</v>
      </c>
      <c r="C113" s="183"/>
      <c r="D113" s="177"/>
      <c r="E113" s="177"/>
      <c r="F113" s="177"/>
      <c r="G113" s="60"/>
      <c r="H113" s="176"/>
      <c r="I113" s="60"/>
      <c r="J113" s="60"/>
      <c r="K113" s="176"/>
      <c r="L113" s="60"/>
      <c r="M113" s="174"/>
      <c r="N113" s="177"/>
      <c r="O113" s="177"/>
      <c r="P113" s="177"/>
      <c r="Q113" s="177"/>
      <c r="R113" s="177"/>
      <c r="S113" s="177"/>
      <c r="T113" s="177"/>
      <c r="U113" s="177"/>
      <c r="V113" s="175"/>
      <c r="W113" s="60"/>
      <c r="X113" s="60"/>
      <c r="Y113" s="60"/>
      <c r="Z113" s="60"/>
      <c r="AA113" s="60"/>
      <c r="AB113" s="60"/>
      <c r="AC113" s="60"/>
      <c r="AD113" s="60"/>
      <c r="AE113" s="60"/>
      <c r="AF113" s="60"/>
      <c r="AG113" s="60"/>
      <c r="AH113" s="174"/>
      <c r="AI113" s="177"/>
      <c r="AJ113" s="177"/>
      <c r="AK113" s="177"/>
      <c r="AL113" s="175"/>
      <c r="AM113" s="60"/>
      <c r="AN113" s="175"/>
      <c r="AO113" s="60"/>
      <c r="AP113" s="99">
        <f t="shared" si="31"/>
        <v>0</v>
      </c>
      <c r="AQ113" s="117"/>
    </row>
    <row r="114" spans="1:43" ht="14.45" customHeight="1" x14ac:dyDescent="0.2">
      <c r="A114" s="500" t="s">
        <v>71</v>
      </c>
      <c r="B114" s="486" t="s">
        <v>72</v>
      </c>
      <c r="C114" s="183"/>
      <c r="D114" s="177"/>
      <c r="E114" s="177"/>
      <c r="F114" s="175"/>
      <c r="G114" s="60"/>
      <c r="H114" s="176"/>
      <c r="I114" s="60"/>
      <c r="J114" s="60"/>
      <c r="K114" s="176"/>
      <c r="L114" s="60"/>
      <c r="M114" s="174"/>
      <c r="N114" s="177"/>
      <c r="O114" s="177"/>
      <c r="P114" s="177"/>
      <c r="Q114" s="177"/>
      <c r="R114" s="177"/>
      <c r="S114" s="177"/>
      <c r="T114" s="177"/>
      <c r="U114" s="177"/>
      <c r="V114" s="175"/>
      <c r="W114" s="60"/>
      <c r="X114" s="60"/>
      <c r="Y114" s="60"/>
      <c r="Z114" s="60"/>
      <c r="AA114" s="60"/>
      <c r="AB114" s="60"/>
      <c r="AC114" s="60"/>
      <c r="AD114" s="60"/>
      <c r="AE114" s="60"/>
      <c r="AF114" s="60"/>
      <c r="AG114" s="60"/>
      <c r="AH114" s="174"/>
      <c r="AI114" s="177"/>
      <c r="AJ114" s="186"/>
      <c r="AK114" s="177"/>
      <c r="AL114" s="175"/>
      <c r="AM114" s="60"/>
      <c r="AN114" s="176"/>
      <c r="AO114" s="60"/>
      <c r="AP114" s="99">
        <f t="shared" si="31"/>
        <v>0</v>
      </c>
      <c r="AQ114" s="117"/>
    </row>
    <row r="115" spans="1:43" ht="14.45" customHeight="1" x14ac:dyDescent="0.2">
      <c r="A115" s="500" t="s">
        <v>73</v>
      </c>
      <c r="B115" s="486" t="s">
        <v>74</v>
      </c>
      <c r="C115" s="183"/>
      <c r="D115" s="177"/>
      <c r="E115" s="177"/>
      <c r="F115" s="177"/>
      <c r="G115" s="181"/>
      <c r="H115" s="177"/>
      <c r="I115" s="181"/>
      <c r="J115" s="181"/>
      <c r="K115" s="177"/>
      <c r="L115" s="181"/>
      <c r="M115" s="177"/>
      <c r="N115" s="177"/>
      <c r="O115" s="177"/>
      <c r="P115" s="177"/>
      <c r="Q115" s="177"/>
      <c r="R115" s="177"/>
      <c r="S115" s="177"/>
      <c r="T115" s="177"/>
      <c r="U115" s="177"/>
      <c r="V115" s="177"/>
      <c r="W115" s="181"/>
      <c r="X115" s="181"/>
      <c r="Y115" s="181"/>
      <c r="Z115" s="181"/>
      <c r="AA115" s="181"/>
      <c r="AB115" s="181"/>
      <c r="AC115" s="181"/>
      <c r="AD115" s="181"/>
      <c r="AE115" s="181"/>
      <c r="AF115" s="181"/>
      <c r="AG115" s="181"/>
      <c r="AH115" s="177"/>
      <c r="AI115" s="175"/>
      <c r="AJ115" s="60"/>
      <c r="AK115" s="174"/>
      <c r="AL115" s="366"/>
      <c r="AM115" s="181"/>
      <c r="AN115" s="175"/>
      <c r="AO115" s="60"/>
      <c r="AP115" s="99">
        <f t="shared" si="31"/>
        <v>0</v>
      </c>
      <c r="AQ115" s="117"/>
    </row>
    <row r="116" spans="1:43" ht="14.45" customHeight="1" x14ac:dyDescent="0.2">
      <c r="A116" s="500" t="s">
        <v>75</v>
      </c>
      <c r="B116" s="486" t="s">
        <v>76</v>
      </c>
      <c r="C116" s="183"/>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5"/>
      <c r="AJ116" s="60"/>
      <c r="AK116" s="174"/>
      <c r="AL116" s="366"/>
      <c r="AM116" s="177"/>
      <c r="AN116" s="175"/>
      <c r="AO116" s="60"/>
      <c r="AP116" s="99">
        <f t="shared" si="31"/>
        <v>0</v>
      </c>
      <c r="AQ116" s="117"/>
    </row>
    <row r="117" spans="1:43" ht="14.45" customHeight="1" x14ac:dyDescent="0.2">
      <c r="A117" s="500" t="s">
        <v>77</v>
      </c>
      <c r="B117" s="486" t="s">
        <v>78</v>
      </c>
      <c r="C117" s="183"/>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5"/>
      <c r="AJ117" s="60"/>
      <c r="AK117" s="174"/>
      <c r="AL117" s="366"/>
      <c r="AM117" s="177"/>
      <c r="AN117" s="175"/>
      <c r="AO117" s="60"/>
      <c r="AP117" s="99">
        <f t="shared" si="31"/>
        <v>0</v>
      </c>
      <c r="AQ117" s="117"/>
    </row>
    <row r="118" spans="1:43" ht="14.45" customHeight="1" x14ac:dyDescent="0.2">
      <c r="A118" s="500" t="s">
        <v>79</v>
      </c>
      <c r="B118" s="486" t="s">
        <v>80</v>
      </c>
      <c r="C118" s="183"/>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5"/>
      <c r="AJ118" s="60"/>
      <c r="AK118" s="174"/>
      <c r="AL118" s="366"/>
      <c r="AM118" s="177"/>
      <c r="AN118" s="175"/>
      <c r="AO118" s="60"/>
      <c r="AP118" s="99">
        <f t="shared" si="31"/>
        <v>0</v>
      </c>
      <c r="AQ118" s="117"/>
    </row>
    <row r="119" spans="1:43" ht="14.45" customHeight="1" x14ac:dyDescent="0.2">
      <c r="A119" s="500" t="s">
        <v>81</v>
      </c>
      <c r="B119" s="486" t="s">
        <v>82</v>
      </c>
      <c r="C119" s="183"/>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5"/>
      <c r="AJ119" s="60"/>
      <c r="AK119" s="174"/>
      <c r="AL119" s="366"/>
      <c r="AM119" s="177"/>
      <c r="AN119" s="175"/>
      <c r="AO119" s="60"/>
      <c r="AP119" s="99">
        <f t="shared" si="31"/>
        <v>0</v>
      </c>
      <c r="AQ119" s="117"/>
    </row>
    <row r="120" spans="1:43" ht="14.45" customHeight="1" x14ac:dyDescent="0.2">
      <c r="A120" s="500" t="s">
        <v>83</v>
      </c>
      <c r="B120" s="486" t="s">
        <v>84</v>
      </c>
      <c r="C120" s="183"/>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5"/>
      <c r="AJ120" s="60"/>
      <c r="AK120" s="174"/>
      <c r="AL120" s="366"/>
      <c r="AM120" s="177"/>
      <c r="AN120" s="175"/>
      <c r="AO120" s="60"/>
      <c r="AP120" s="99">
        <f t="shared" si="31"/>
        <v>0</v>
      </c>
      <c r="AQ120" s="117"/>
    </row>
    <row r="121" spans="1:43" ht="14.45" customHeight="1" x14ac:dyDescent="0.2">
      <c r="A121" s="481" t="s">
        <v>197</v>
      </c>
      <c r="B121" s="501" t="s">
        <v>85</v>
      </c>
      <c r="C121" s="183"/>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5"/>
      <c r="AJ121" s="60"/>
      <c r="AK121" s="174"/>
      <c r="AL121" s="366"/>
      <c r="AM121" s="177"/>
      <c r="AN121" s="175"/>
      <c r="AO121" s="60"/>
      <c r="AP121" s="99">
        <f t="shared" si="31"/>
        <v>0</v>
      </c>
      <c r="AQ121" s="117"/>
    </row>
    <row r="122" spans="1:43" ht="14.45" customHeight="1" x14ac:dyDescent="0.2">
      <c r="A122" s="481" t="s">
        <v>870</v>
      </c>
      <c r="B122" s="482" t="s">
        <v>907</v>
      </c>
      <c r="C122" s="183"/>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5"/>
      <c r="AJ122" s="60"/>
      <c r="AK122" s="174"/>
      <c r="AL122" s="366"/>
      <c r="AM122" s="177"/>
      <c r="AN122" s="175"/>
      <c r="AO122" s="60"/>
      <c r="AP122" s="99">
        <f t="shared" si="31"/>
        <v>0</v>
      </c>
      <c r="AQ122" s="117"/>
    </row>
    <row r="123" spans="1:43" ht="14.45" customHeight="1" x14ac:dyDescent="0.2">
      <c r="A123" s="481" t="s">
        <v>871</v>
      </c>
      <c r="B123" s="476" t="s">
        <v>908</v>
      </c>
      <c r="C123" s="183"/>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5"/>
      <c r="AJ123" s="60"/>
      <c r="AK123" s="174"/>
      <c r="AL123" s="366"/>
      <c r="AM123" s="177"/>
      <c r="AN123" s="175"/>
      <c r="AO123" s="60"/>
      <c r="AP123" s="99">
        <f t="shared" si="31"/>
        <v>0</v>
      </c>
      <c r="AQ123" s="117"/>
    </row>
    <row r="124" spans="1:43" ht="14.45" customHeight="1" x14ac:dyDescent="0.2">
      <c r="A124" s="481" t="s">
        <v>872</v>
      </c>
      <c r="B124" s="476" t="s">
        <v>909</v>
      </c>
      <c r="C124" s="183"/>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5"/>
      <c r="AJ124" s="60"/>
      <c r="AK124" s="174"/>
      <c r="AL124" s="366"/>
      <c r="AM124" s="177"/>
      <c r="AN124" s="175"/>
      <c r="AO124" s="60"/>
      <c r="AP124" s="99">
        <f t="shared" si="31"/>
        <v>0</v>
      </c>
      <c r="AQ124" s="117"/>
    </row>
    <row r="125" spans="1:43" ht="14.45" customHeight="1" x14ac:dyDescent="0.2">
      <c r="A125" s="481" t="s">
        <v>198</v>
      </c>
      <c r="B125" s="501" t="s">
        <v>237</v>
      </c>
      <c r="C125" s="183"/>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5"/>
      <c r="AJ125" s="60"/>
      <c r="AK125" s="174"/>
      <c r="AL125" s="177"/>
      <c r="AM125" s="177"/>
      <c r="AN125" s="175"/>
      <c r="AO125" s="60"/>
      <c r="AP125" s="99">
        <f t="shared" si="31"/>
        <v>0</v>
      </c>
      <c r="AQ125" s="117"/>
    </row>
    <row r="126" spans="1:43" ht="14.45" customHeight="1" x14ac:dyDescent="0.2">
      <c r="A126" s="481" t="s">
        <v>199</v>
      </c>
      <c r="B126" s="501" t="s">
        <v>236</v>
      </c>
      <c r="C126" s="183"/>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5"/>
      <c r="AJ126" s="60"/>
      <c r="AK126" s="174"/>
      <c r="AL126" s="177"/>
      <c r="AM126" s="177"/>
      <c r="AN126" s="175"/>
      <c r="AO126" s="60"/>
      <c r="AP126" s="99">
        <f t="shared" si="31"/>
        <v>0</v>
      </c>
      <c r="AQ126" s="117"/>
    </row>
    <row r="127" spans="1:43" ht="14.45" customHeight="1" x14ac:dyDescent="0.2">
      <c r="A127" s="481" t="s">
        <v>200</v>
      </c>
      <c r="B127" s="501" t="s">
        <v>238</v>
      </c>
      <c r="C127" s="183"/>
      <c r="D127" s="177"/>
      <c r="E127" s="186"/>
      <c r="F127" s="186"/>
      <c r="G127" s="186"/>
      <c r="H127" s="177"/>
      <c r="I127" s="186"/>
      <c r="J127" s="186"/>
      <c r="K127" s="177"/>
      <c r="L127" s="186"/>
      <c r="M127" s="177"/>
      <c r="N127" s="177"/>
      <c r="O127" s="177"/>
      <c r="P127" s="177"/>
      <c r="Q127" s="177"/>
      <c r="R127" s="177"/>
      <c r="S127" s="177"/>
      <c r="T127" s="177"/>
      <c r="U127" s="177"/>
      <c r="V127" s="177"/>
      <c r="W127" s="186"/>
      <c r="X127" s="186"/>
      <c r="Y127" s="186"/>
      <c r="Z127" s="186"/>
      <c r="AA127" s="186"/>
      <c r="AB127" s="186"/>
      <c r="AC127" s="186"/>
      <c r="AD127" s="186"/>
      <c r="AE127" s="186"/>
      <c r="AF127" s="186"/>
      <c r="AG127" s="186"/>
      <c r="AH127" s="177"/>
      <c r="AI127" s="175"/>
      <c r="AJ127" s="60"/>
      <c r="AK127" s="174"/>
      <c r="AL127" s="366"/>
      <c r="AM127" s="186"/>
      <c r="AN127" s="175"/>
      <c r="AO127" s="60"/>
      <c r="AP127" s="99">
        <f t="shared" si="31"/>
        <v>0</v>
      </c>
      <c r="AQ127" s="117"/>
    </row>
    <row r="128" spans="1:43" ht="15.75" x14ac:dyDescent="0.2">
      <c r="A128" s="721" t="s">
        <v>86</v>
      </c>
      <c r="B128" s="722"/>
      <c r="C128" s="199">
        <f t="shared" ref="C128:AO128" si="32">SUM(C105:C127)</f>
        <v>0</v>
      </c>
      <c r="D128" s="188">
        <f t="shared" si="32"/>
        <v>0</v>
      </c>
      <c r="E128" s="49">
        <f t="shared" si="32"/>
        <v>0</v>
      </c>
      <c r="F128" s="49">
        <f t="shared" si="32"/>
        <v>0</v>
      </c>
      <c r="G128" s="49">
        <f t="shared" si="32"/>
        <v>0</v>
      </c>
      <c r="H128" s="187">
        <f t="shared" si="32"/>
        <v>0</v>
      </c>
      <c r="I128" s="49">
        <f t="shared" si="32"/>
        <v>0</v>
      </c>
      <c r="J128" s="49">
        <f t="shared" si="32"/>
        <v>0</v>
      </c>
      <c r="K128" s="187">
        <f t="shared" si="32"/>
        <v>0</v>
      </c>
      <c r="L128" s="49">
        <f t="shared" si="32"/>
        <v>0</v>
      </c>
      <c r="M128" s="197">
        <f t="shared" si="32"/>
        <v>0</v>
      </c>
      <c r="N128" s="198">
        <f t="shared" si="32"/>
        <v>0</v>
      </c>
      <c r="O128" s="198">
        <f t="shared" si="32"/>
        <v>0</v>
      </c>
      <c r="P128" s="198">
        <f t="shared" si="32"/>
        <v>0</v>
      </c>
      <c r="Q128" s="198">
        <f t="shared" si="32"/>
        <v>0</v>
      </c>
      <c r="R128" s="198">
        <f t="shared" si="32"/>
        <v>0</v>
      </c>
      <c r="S128" s="198">
        <f t="shared" si="32"/>
        <v>0</v>
      </c>
      <c r="T128" s="198">
        <f t="shared" si="32"/>
        <v>0</v>
      </c>
      <c r="U128" s="198">
        <f t="shared" si="32"/>
        <v>0</v>
      </c>
      <c r="V128" s="188">
        <f t="shared" si="32"/>
        <v>0</v>
      </c>
      <c r="W128" s="49">
        <f t="shared" si="32"/>
        <v>0</v>
      </c>
      <c r="X128" s="49">
        <f t="shared" si="32"/>
        <v>0</v>
      </c>
      <c r="Y128" s="49">
        <f t="shared" si="32"/>
        <v>0</v>
      </c>
      <c r="Z128" s="49">
        <f t="shared" si="32"/>
        <v>0</v>
      </c>
      <c r="AA128" s="49">
        <f t="shared" si="32"/>
        <v>0</v>
      </c>
      <c r="AB128" s="49">
        <f t="shared" si="32"/>
        <v>0</v>
      </c>
      <c r="AC128" s="49">
        <f t="shared" si="32"/>
        <v>0</v>
      </c>
      <c r="AD128" s="49">
        <f t="shared" si="32"/>
        <v>0</v>
      </c>
      <c r="AE128" s="49">
        <f t="shared" si="32"/>
        <v>0</v>
      </c>
      <c r="AF128" s="49">
        <f t="shared" si="32"/>
        <v>0</v>
      </c>
      <c r="AG128" s="49">
        <f t="shared" si="32"/>
        <v>0</v>
      </c>
      <c r="AH128" s="197">
        <f t="shared" si="32"/>
        <v>0</v>
      </c>
      <c r="AI128" s="188">
        <f t="shared" si="32"/>
        <v>0</v>
      </c>
      <c r="AJ128" s="49">
        <f t="shared" si="32"/>
        <v>0</v>
      </c>
      <c r="AK128" s="197">
        <f t="shared" si="32"/>
        <v>0</v>
      </c>
      <c r="AL128" s="49">
        <f t="shared" si="32"/>
        <v>0</v>
      </c>
      <c r="AM128" s="49">
        <f t="shared" si="32"/>
        <v>0</v>
      </c>
      <c r="AN128" s="187">
        <f t="shared" si="32"/>
        <v>0</v>
      </c>
      <c r="AO128" s="49">
        <f t="shared" si="32"/>
        <v>0</v>
      </c>
      <c r="AP128" s="99">
        <f t="shared" si="31"/>
        <v>0</v>
      </c>
      <c r="AQ128" s="57"/>
    </row>
    <row r="129" spans="1:43" ht="8.25" customHeight="1" x14ac:dyDescent="0.2">
      <c r="A129" s="477"/>
      <c r="B129" s="478"/>
      <c r="C129" s="65"/>
      <c r="D129" s="65"/>
      <c r="E129" s="65"/>
      <c r="F129" s="65"/>
      <c r="G129" s="65"/>
      <c r="H129" s="65"/>
      <c r="I129" s="111"/>
      <c r="J129" s="111"/>
      <c r="K129" s="65"/>
      <c r="L129" s="111"/>
      <c r="M129" s="65"/>
      <c r="N129" s="65"/>
      <c r="O129" s="65"/>
      <c r="P129" s="65"/>
      <c r="Q129" s="65"/>
      <c r="R129" s="65"/>
      <c r="S129" s="65"/>
      <c r="T129" s="65"/>
      <c r="U129" s="65"/>
      <c r="V129" s="65"/>
      <c r="W129" s="65"/>
      <c r="X129" s="65"/>
      <c r="Y129" s="65"/>
      <c r="Z129" s="65"/>
      <c r="AA129" s="111"/>
      <c r="AB129" s="111"/>
      <c r="AC129" s="65"/>
      <c r="AD129" s="65"/>
      <c r="AE129" s="65"/>
      <c r="AF129" s="65"/>
      <c r="AG129" s="65"/>
      <c r="AH129" s="65"/>
      <c r="AI129" s="65"/>
      <c r="AJ129" s="65"/>
      <c r="AK129" s="65"/>
      <c r="AL129" s="65"/>
      <c r="AM129" s="65"/>
      <c r="AN129" s="65"/>
      <c r="AO129" s="111"/>
      <c r="AP129" s="113"/>
      <c r="AQ129" s="117"/>
    </row>
    <row r="130" spans="1:43" ht="15" x14ac:dyDescent="0.2">
      <c r="A130" s="717" t="s">
        <v>87</v>
      </c>
      <c r="B130" s="718"/>
      <c r="C130" s="132"/>
      <c r="D130" s="115"/>
      <c r="E130" s="115"/>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61"/>
      <c r="AO130" s="61"/>
      <c r="AP130" s="98"/>
      <c r="AQ130" s="117"/>
    </row>
    <row r="131" spans="1:43" ht="14.45" customHeight="1" x14ac:dyDescent="0.2">
      <c r="A131" s="500" t="s">
        <v>88</v>
      </c>
      <c r="B131" s="486" t="s">
        <v>89</v>
      </c>
      <c r="C131" s="183"/>
      <c r="D131" s="177"/>
      <c r="E131" s="175"/>
      <c r="F131" s="60"/>
      <c r="G131" s="174"/>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366"/>
      <c r="AM131" s="177"/>
      <c r="AN131" s="175"/>
      <c r="AO131" s="60"/>
      <c r="AP131" s="99">
        <f t="shared" ref="AP131:AP155" si="33">SUM(C131:AO131)</f>
        <v>0</v>
      </c>
      <c r="AQ131" s="117"/>
    </row>
    <row r="132" spans="1:43" ht="14.45" customHeight="1" x14ac:dyDescent="0.2">
      <c r="A132" s="500" t="s">
        <v>90</v>
      </c>
      <c r="B132" s="486" t="s">
        <v>91</v>
      </c>
      <c r="C132" s="183"/>
      <c r="D132" s="177"/>
      <c r="E132" s="177"/>
      <c r="F132" s="195"/>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366"/>
      <c r="AM132" s="177"/>
      <c r="AN132" s="175"/>
      <c r="AO132" s="60"/>
      <c r="AP132" s="99">
        <f t="shared" si="33"/>
        <v>0</v>
      </c>
      <c r="AQ132" s="117"/>
    </row>
    <row r="133" spans="1:43" ht="14.45" customHeight="1" x14ac:dyDescent="0.2">
      <c r="A133" s="500" t="s">
        <v>92</v>
      </c>
      <c r="B133" s="486" t="s">
        <v>93</v>
      </c>
      <c r="C133" s="183"/>
      <c r="D133" s="177"/>
      <c r="E133" s="175"/>
      <c r="F133" s="60"/>
      <c r="G133" s="174"/>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366"/>
      <c r="AM133" s="177"/>
      <c r="AN133" s="175"/>
      <c r="AO133" s="60"/>
      <c r="AP133" s="99">
        <f t="shared" si="33"/>
        <v>0</v>
      </c>
      <c r="AQ133" s="117"/>
    </row>
    <row r="134" spans="1:43" ht="14.45" customHeight="1" x14ac:dyDescent="0.2">
      <c r="A134" s="500" t="s">
        <v>94</v>
      </c>
      <c r="B134" s="486" t="s">
        <v>95</v>
      </c>
      <c r="C134" s="183"/>
      <c r="D134" s="177"/>
      <c r="E134" s="175"/>
      <c r="F134" s="60"/>
      <c r="G134" s="174"/>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366"/>
      <c r="AM134" s="177"/>
      <c r="AN134" s="175"/>
      <c r="AO134" s="60"/>
      <c r="AP134" s="99">
        <f t="shared" si="33"/>
        <v>0</v>
      </c>
      <c r="AQ134" s="117"/>
    </row>
    <row r="135" spans="1:43" ht="14.45" customHeight="1" x14ac:dyDescent="0.2">
      <c r="A135" s="500" t="s">
        <v>879</v>
      </c>
      <c r="B135" s="486" t="s">
        <v>880</v>
      </c>
      <c r="C135" s="183"/>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60"/>
      <c r="AK135" s="177"/>
      <c r="AL135" s="60"/>
      <c r="AM135" s="177"/>
      <c r="AN135" s="175"/>
      <c r="AO135" s="60"/>
      <c r="AP135" s="99">
        <f t="shared" si="33"/>
        <v>0</v>
      </c>
      <c r="AQ135" s="117"/>
    </row>
    <row r="136" spans="1:43" ht="14.45" customHeight="1" x14ac:dyDescent="0.2">
      <c r="A136" s="500" t="s">
        <v>881</v>
      </c>
      <c r="B136" s="486" t="s">
        <v>882</v>
      </c>
      <c r="C136" s="183"/>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60"/>
      <c r="AK136" s="177"/>
      <c r="AL136" s="60"/>
      <c r="AM136" s="177"/>
      <c r="AN136" s="175"/>
      <c r="AO136" s="60"/>
      <c r="AP136" s="99">
        <f t="shared" si="33"/>
        <v>0</v>
      </c>
      <c r="AQ136" s="117"/>
    </row>
    <row r="137" spans="1:43" ht="14.45" customHeight="1" x14ac:dyDescent="0.2">
      <c r="A137" s="500" t="s">
        <v>883</v>
      </c>
      <c r="B137" s="486" t="s">
        <v>884</v>
      </c>
      <c r="C137" s="183"/>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60"/>
      <c r="AK137" s="177"/>
      <c r="AL137" s="60"/>
      <c r="AM137" s="177"/>
      <c r="AN137" s="175"/>
      <c r="AO137" s="60"/>
      <c r="AP137" s="99">
        <f t="shared" si="33"/>
        <v>0</v>
      </c>
      <c r="AQ137" s="117"/>
    </row>
    <row r="138" spans="1:43" ht="14.45" customHeight="1" x14ac:dyDescent="0.2">
      <c r="A138" s="481" t="s">
        <v>201</v>
      </c>
      <c r="B138" s="501" t="s">
        <v>885</v>
      </c>
      <c r="C138" s="183"/>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60"/>
      <c r="AK138" s="177"/>
      <c r="AL138" s="366"/>
      <c r="AM138" s="177"/>
      <c r="AN138" s="175"/>
      <c r="AO138" s="60"/>
      <c r="AP138" s="99">
        <f t="shared" si="33"/>
        <v>0</v>
      </c>
      <c r="AQ138" s="117"/>
    </row>
    <row r="139" spans="1:43" ht="14.45" customHeight="1" x14ac:dyDescent="0.2">
      <c r="A139" s="481" t="s">
        <v>873</v>
      </c>
      <c r="B139" s="501" t="s">
        <v>876</v>
      </c>
      <c r="C139" s="183"/>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60"/>
      <c r="AK139" s="177"/>
      <c r="AL139" s="366"/>
      <c r="AM139" s="177"/>
      <c r="AN139" s="175"/>
      <c r="AO139" s="60"/>
      <c r="AP139" s="99">
        <f t="shared" si="33"/>
        <v>0</v>
      </c>
      <c r="AQ139" s="117"/>
    </row>
    <row r="140" spans="1:43" ht="14.45" customHeight="1" x14ac:dyDescent="0.2">
      <c r="A140" s="481" t="s">
        <v>874</v>
      </c>
      <c r="B140" s="501" t="s">
        <v>877</v>
      </c>
      <c r="C140" s="183"/>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60"/>
      <c r="AK140" s="177"/>
      <c r="AL140" s="366"/>
      <c r="AM140" s="177"/>
      <c r="AN140" s="175"/>
      <c r="AO140" s="60"/>
      <c r="AP140" s="99">
        <f t="shared" si="33"/>
        <v>0</v>
      </c>
      <c r="AQ140" s="117"/>
    </row>
    <row r="141" spans="1:43" ht="14.45" customHeight="1" x14ac:dyDescent="0.2">
      <c r="A141" s="481" t="s">
        <v>875</v>
      </c>
      <c r="B141" s="501" t="s">
        <v>878</v>
      </c>
      <c r="C141" s="183"/>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60"/>
      <c r="AK141" s="177"/>
      <c r="AL141" s="366"/>
      <c r="AM141" s="177"/>
      <c r="AN141" s="175"/>
      <c r="AO141" s="60"/>
      <c r="AP141" s="99">
        <f t="shared" si="33"/>
        <v>0</v>
      </c>
      <c r="AQ141" s="117"/>
    </row>
    <row r="142" spans="1:43" ht="14.45" customHeight="1" x14ac:dyDescent="0.2">
      <c r="A142" s="481" t="s">
        <v>202</v>
      </c>
      <c r="B142" s="501" t="s">
        <v>203</v>
      </c>
      <c r="C142" s="183"/>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60"/>
      <c r="AK142" s="177"/>
      <c r="AL142" s="177"/>
      <c r="AM142" s="177"/>
      <c r="AN142" s="175"/>
      <c r="AO142" s="60"/>
      <c r="AP142" s="99">
        <f t="shared" si="33"/>
        <v>0</v>
      </c>
      <c r="AQ142" s="117"/>
    </row>
    <row r="143" spans="1:43" ht="14.45" customHeight="1" x14ac:dyDescent="0.2">
      <c r="A143" s="481" t="s">
        <v>204</v>
      </c>
      <c r="B143" s="501" t="s">
        <v>205</v>
      </c>
      <c r="C143" s="183"/>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60"/>
      <c r="AK143" s="177"/>
      <c r="AL143" s="366"/>
      <c r="AM143" s="177"/>
      <c r="AN143" s="175"/>
      <c r="AO143" s="60"/>
      <c r="AP143" s="99">
        <f t="shared" si="33"/>
        <v>0</v>
      </c>
      <c r="AQ143" s="117"/>
    </row>
    <row r="144" spans="1:43" ht="14.45" customHeight="1" x14ac:dyDescent="0.2">
      <c r="A144" s="500" t="s">
        <v>96</v>
      </c>
      <c r="B144" s="486" t="s">
        <v>886</v>
      </c>
      <c r="C144" s="183"/>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60"/>
      <c r="AK144" s="177"/>
      <c r="AL144" s="366"/>
      <c r="AM144" s="177"/>
      <c r="AN144" s="175"/>
      <c r="AO144" s="60"/>
      <c r="AP144" s="99">
        <f t="shared" si="33"/>
        <v>0</v>
      </c>
      <c r="AQ144" s="117"/>
    </row>
    <row r="145" spans="1:43" ht="14.45" customHeight="1" x14ac:dyDescent="0.2">
      <c r="A145" s="481" t="s">
        <v>206</v>
      </c>
      <c r="B145" s="501" t="s">
        <v>229</v>
      </c>
      <c r="C145" s="183"/>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60"/>
      <c r="AK145" s="177"/>
      <c r="AL145" s="177"/>
      <c r="AM145" s="177"/>
      <c r="AN145" s="175"/>
      <c r="AO145" s="60"/>
      <c r="AP145" s="99">
        <f t="shared" si="33"/>
        <v>0</v>
      </c>
      <c r="AQ145" s="117"/>
    </row>
    <row r="146" spans="1:43" ht="14.45" customHeight="1" x14ac:dyDescent="0.2">
      <c r="A146" s="481" t="s">
        <v>207</v>
      </c>
      <c r="B146" s="501" t="s">
        <v>230</v>
      </c>
      <c r="C146" s="183"/>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60"/>
      <c r="AK146" s="177"/>
      <c r="AL146" s="177"/>
      <c r="AM146" s="177"/>
      <c r="AN146" s="175"/>
      <c r="AO146" s="60"/>
      <c r="AP146" s="99">
        <f t="shared" si="33"/>
        <v>0</v>
      </c>
      <c r="AQ146" s="117"/>
    </row>
    <row r="147" spans="1:43" ht="14.45" customHeight="1" x14ac:dyDescent="0.2">
      <c r="A147" s="481" t="s">
        <v>208</v>
      </c>
      <c r="B147" s="501" t="s">
        <v>231</v>
      </c>
      <c r="C147" s="183"/>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60"/>
      <c r="AK147" s="177"/>
      <c r="AL147" s="278"/>
      <c r="AM147" s="177"/>
      <c r="AN147" s="175"/>
      <c r="AO147" s="60"/>
      <c r="AP147" s="99">
        <f t="shared" si="33"/>
        <v>0</v>
      </c>
      <c r="AQ147" s="117"/>
    </row>
    <row r="148" spans="1:43" ht="14.45" customHeight="1" x14ac:dyDescent="0.2">
      <c r="A148" s="500" t="s">
        <v>97</v>
      </c>
      <c r="B148" s="546" t="s">
        <v>193</v>
      </c>
      <c r="C148" s="183"/>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60"/>
      <c r="AK148" s="177"/>
      <c r="AL148" s="177"/>
      <c r="AM148" s="177"/>
      <c r="AN148" s="175"/>
      <c r="AO148" s="60"/>
      <c r="AP148" s="99">
        <f t="shared" si="33"/>
        <v>0</v>
      </c>
      <c r="AQ148" s="117"/>
    </row>
    <row r="149" spans="1:43" ht="14.45" customHeight="1" x14ac:dyDescent="0.2">
      <c r="A149" s="502" t="s">
        <v>209</v>
      </c>
      <c r="B149" s="503" t="s">
        <v>218</v>
      </c>
      <c r="C149" s="183"/>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60"/>
      <c r="AK149" s="177"/>
      <c r="AL149" s="177"/>
      <c r="AM149" s="177"/>
      <c r="AN149" s="175"/>
      <c r="AO149" s="60"/>
      <c r="AP149" s="99">
        <f t="shared" si="33"/>
        <v>0</v>
      </c>
      <c r="AQ149" s="117"/>
    </row>
    <row r="150" spans="1:43" ht="14.45" customHeight="1" x14ac:dyDescent="0.2">
      <c r="A150" s="502" t="s">
        <v>210</v>
      </c>
      <c r="B150" s="503" t="s">
        <v>219</v>
      </c>
      <c r="C150" s="183"/>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60"/>
      <c r="AK150" s="177"/>
      <c r="AL150" s="177"/>
      <c r="AM150" s="177"/>
      <c r="AN150" s="175"/>
      <c r="AO150" s="60"/>
      <c r="AP150" s="99">
        <f t="shared" si="33"/>
        <v>0</v>
      </c>
      <c r="AQ150" s="117"/>
    </row>
    <row r="151" spans="1:43" ht="14.45" customHeight="1" x14ac:dyDescent="0.2">
      <c r="A151" s="502" t="s">
        <v>211</v>
      </c>
      <c r="B151" s="546" t="s">
        <v>887</v>
      </c>
      <c r="C151" s="183"/>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60"/>
      <c r="AK151" s="177"/>
      <c r="AL151" s="177"/>
      <c r="AM151" s="177"/>
      <c r="AN151" s="175"/>
      <c r="AO151" s="60"/>
      <c r="AP151" s="99">
        <f t="shared" si="33"/>
        <v>0</v>
      </c>
      <c r="AQ151" s="117"/>
    </row>
    <row r="152" spans="1:43" ht="14.45" customHeight="1" x14ac:dyDescent="0.2">
      <c r="A152" s="502" t="s">
        <v>888</v>
      </c>
      <c r="B152" s="503" t="s">
        <v>904</v>
      </c>
      <c r="C152" s="183"/>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60"/>
      <c r="AK152" s="177"/>
      <c r="AL152" s="177"/>
      <c r="AM152" s="177"/>
      <c r="AN152" s="175"/>
      <c r="AO152" s="60"/>
      <c r="AP152" s="99">
        <f t="shared" si="33"/>
        <v>0</v>
      </c>
      <c r="AQ152" s="117"/>
    </row>
    <row r="153" spans="1:43" ht="14.45" customHeight="1" x14ac:dyDescent="0.2">
      <c r="A153" s="502" t="s">
        <v>889</v>
      </c>
      <c r="B153" s="503" t="s">
        <v>905</v>
      </c>
      <c r="C153" s="183"/>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60"/>
      <c r="AK153" s="177"/>
      <c r="AL153" s="177"/>
      <c r="AM153" s="177"/>
      <c r="AN153" s="175"/>
      <c r="AO153" s="60"/>
      <c r="AP153" s="99">
        <f t="shared" si="33"/>
        <v>0</v>
      </c>
      <c r="AQ153" s="117"/>
    </row>
    <row r="154" spans="1:43" ht="14.45" customHeight="1" x14ac:dyDescent="0.2">
      <c r="A154" s="502" t="s">
        <v>890</v>
      </c>
      <c r="B154" s="503" t="s">
        <v>906</v>
      </c>
      <c r="C154" s="183"/>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60"/>
      <c r="AK154" s="177"/>
      <c r="AL154" s="177"/>
      <c r="AM154" s="177"/>
      <c r="AN154" s="175"/>
      <c r="AO154" s="60"/>
      <c r="AP154" s="99">
        <f t="shared" si="33"/>
        <v>0</v>
      </c>
      <c r="AQ154" s="117"/>
    </row>
    <row r="155" spans="1:43" ht="15.75" x14ac:dyDescent="0.2">
      <c r="A155" s="547" t="s">
        <v>99</v>
      </c>
      <c r="B155" s="548"/>
      <c r="C155" s="199">
        <f>SUM(C131:C154)</f>
        <v>0</v>
      </c>
      <c r="D155" s="198">
        <f t="shared" ref="D155:AO155" si="34">SUM(D131:D154)</f>
        <v>0</v>
      </c>
      <c r="E155" s="188">
        <f t="shared" si="34"/>
        <v>0</v>
      </c>
      <c r="F155" s="49">
        <f t="shared" si="34"/>
        <v>0</v>
      </c>
      <c r="G155" s="197">
        <f t="shared" si="34"/>
        <v>0</v>
      </c>
      <c r="H155" s="198">
        <f t="shared" si="34"/>
        <v>0</v>
      </c>
      <c r="I155" s="198">
        <f t="shared" si="34"/>
        <v>0</v>
      </c>
      <c r="J155" s="198">
        <f t="shared" si="34"/>
        <v>0</v>
      </c>
      <c r="K155" s="198">
        <f t="shared" si="34"/>
        <v>0</v>
      </c>
      <c r="L155" s="198">
        <f t="shared" si="34"/>
        <v>0</v>
      </c>
      <c r="M155" s="198">
        <f t="shared" si="34"/>
        <v>0</v>
      </c>
      <c r="N155" s="177">
        <f t="shared" si="34"/>
        <v>0</v>
      </c>
      <c r="O155" s="177">
        <f t="shared" si="34"/>
        <v>0</v>
      </c>
      <c r="P155" s="177">
        <f t="shared" si="34"/>
        <v>0</v>
      </c>
      <c r="Q155" s="177">
        <f t="shared" si="34"/>
        <v>0</v>
      </c>
      <c r="R155" s="177">
        <f t="shared" si="34"/>
        <v>0</v>
      </c>
      <c r="S155" s="177">
        <f t="shared" si="34"/>
        <v>0</v>
      </c>
      <c r="T155" s="177">
        <f t="shared" si="34"/>
        <v>0</v>
      </c>
      <c r="U155" s="177">
        <f t="shared" si="34"/>
        <v>0</v>
      </c>
      <c r="V155" s="177">
        <f t="shared" si="34"/>
        <v>0</v>
      </c>
      <c r="W155" s="177">
        <f t="shared" si="34"/>
        <v>0</v>
      </c>
      <c r="X155" s="177">
        <f t="shared" si="34"/>
        <v>0</v>
      </c>
      <c r="Y155" s="177">
        <f t="shared" si="34"/>
        <v>0</v>
      </c>
      <c r="Z155" s="177">
        <f t="shared" si="34"/>
        <v>0</v>
      </c>
      <c r="AA155" s="177">
        <f t="shared" si="34"/>
        <v>0</v>
      </c>
      <c r="AB155" s="177">
        <f t="shared" si="34"/>
        <v>0</v>
      </c>
      <c r="AC155" s="177">
        <f t="shared" si="34"/>
        <v>0</v>
      </c>
      <c r="AD155" s="177">
        <f t="shared" si="34"/>
        <v>0</v>
      </c>
      <c r="AE155" s="177">
        <f t="shared" si="34"/>
        <v>0</v>
      </c>
      <c r="AF155" s="177">
        <f t="shared" si="34"/>
        <v>0</v>
      </c>
      <c r="AG155" s="177">
        <f t="shared" si="34"/>
        <v>0</v>
      </c>
      <c r="AH155" s="198">
        <f t="shared" si="34"/>
        <v>0</v>
      </c>
      <c r="AI155" s="198">
        <f t="shared" si="34"/>
        <v>0</v>
      </c>
      <c r="AJ155" s="49">
        <f t="shared" si="34"/>
        <v>0</v>
      </c>
      <c r="AK155" s="198">
        <f t="shared" si="34"/>
        <v>0</v>
      </c>
      <c r="AL155" s="49">
        <f t="shared" si="34"/>
        <v>0</v>
      </c>
      <c r="AM155" s="198">
        <f t="shared" si="34"/>
        <v>0</v>
      </c>
      <c r="AN155" s="188">
        <f t="shared" si="34"/>
        <v>0</v>
      </c>
      <c r="AO155" s="49">
        <f t="shared" si="34"/>
        <v>0</v>
      </c>
      <c r="AP155" s="99">
        <f t="shared" si="33"/>
        <v>0</v>
      </c>
      <c r="AQ155" s="57"/>
    </row>
    <row r="156" spans="1:43" ht="8.25" customHeight="1" x14ac:dyDescent="0.2">
      <c r="A156" s="477"/>
      <c r="B156" s="478"/>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5"/>
      <c r="AL156" s="65"/>
      <c r="AM156" s="65"/>
      <c r="AN156" s="65"/>
      <c r="AO156" s="65"/>
      <c r="AP156" s="113"/>
      <c r="AQ156" s="117"/>
    </row>
    <row r="157" spans="1:43" ht="15" x14ac:dyDescent="0.25">
      <c r="A157" s="725" t="s">
        <v>100</v>
      </c>
      <c r="B157" s="726"/>
      <c r="C157" s="132"/>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65"/>
      <c r="AL157" s="61"/>
      <c r="AM157" s="115"/>
      <c r="AN157" s="61"/>
      <c r="AO157" s="61"/>
      <c r="AP157" s="98"/>
      <c r="AQ157" s="117"/>
    </row>
    <row r="158" spans="1:43" ht="14.45" customHeight="1" x14ac:dyDescent="0.2">
      <c r="A158" s="500" t="s">
        <v>101</v>
      </c>
      <c r="B158" s="486" t="s">
        <v>102</v>
      </c>
      <c r="C158" s="183"/>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5"/>
      <c r="AK158" s="60"/>
      <c r="AL158" s="174"/>
      <c r="AM158" s="177"/>
      <c r="AN158" s="175"/>
      <c r="AO158" s="60"/>
      <c r="AP158" s="99">
        <f t="shared" ref="AP158:AP175" si="35">SUM(C158:AO158)</f>
        <v>0</v>
      </c>
      <c r="AQ158" s="117"/>
    </row>
    <row r="159" spans="1:43" ht="14.45" customHeight="1" x14ac:dyDescent="0.2">
      <c r="A159" s="500" t="s">
        <v>103</v>
      </c>
      <c r="B159" s="486" t="s">
        <v>212</v>
      </c>
      <c r="C159" s="183"/>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5"/>
      <c r="AK159" s="60"/>
      <c r="AL159" s="174"/>
      <c r="AM159" s="177"/>
      <c r="AN159" s="175"/>
      <c r="AO159" s="60"/>
      <c r="AP159" s="99">
        <f t="shared" si="35"/>
        <v>0</v>
      </c>
      <c r="AQ159" s="117"/>
    </row>
    <row r="160" spans="1:43" ht="14.45" customHeight="1" x14ac:dyDescent="0.2">
      <c r="A160" s="500" t="s">
        <v>104</v>
      </c>
      <c r="B160" s="486" t="s">
        <v>105</v>
      </c>
      <c r="C160" s="183"/>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5"/>
      <c r="AK160" s="60"/>
      <c r="AL160" s="174"/>
      <c r="AM160" s="177"/>
      <c r="AN160" s="175"/>
      <c r="AO160" s="60"/>
      <c r="AP160" s="99">
        <f t="shared" si="35"/>
        <v>0</v>
      </c>
      <c r="AQ160" s="117"/>
    </row>
    <row r="161" spans="1:43" ht="14.45" customHeight="1" x14ac:dyDescent="0.2">
      <c r="A161" s="500" t="s">
        <v>106</v>
      </c>
      <c r="B161" s="546" t="s">
        <v>107</v>
      </c>
      <c r="C161" s="183"/>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60"/>
      <c r="AF161" s="177"/>
      <c r="AG161" s="60"/>
      <c r="AH161" s="177"/>
      <c r="AI161" s="177"/>
      <c r="AJ161" s="186"/>
      <c r="AK161" s="177"/>
      <c r="AL161" s="60"/>
      <c r="AM161" s="174"/>
      <c r="AN161" s="60"/>
      <c r="AO161" s="60"/>
      <c r="AP161" s="99">
        <f t="shared" si="35"/>
        <v>0</v>
      </c>
      <c r="AQ161" s="117"/>
    </row>
    <row r="162" spans="1:43" ht="14.45" customHeight="1" x14ac:dyDescent="0.2">
      <c r="A162" s="500" t="s">
        <v>108</v>
      </c>
      <c r="B162" s="486" t="s">
        <v>109</v>
      </c>
      <c r="C162" s="183"/>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5"/>
      <c r="AJ162" s="60"/>
      <c r="AK162" s="174"/>
      <c r="AL162" s="177"/>
      <c r="AM162" s="177"/>
      <c r="AN162" s="175"/>
      <c r="AO162" s="60"/>
      <c r="AP162" s="99">
        <f t="shared" si="35"/>
        <v>0</v>
      </c>
      <c r="AQ162" s="117"/>
    </row>
    <row r="163" spans="1:43" ht="14.45" customHeight="1" x14ac:dyDescent="0.2">
      <c r="A163" s="500" t="s">
        <v>110</v>
      </c>
      <c r="B163" s="486" t="s">
        <v>111</v>
      </c>
      <c r="C163" s="183"/>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7"/>
      <c r="AH163" s="177"/>
      <c r="AI163" s="175"/>
      <c r="AJ163" s="60"/>
      <c r="AK163" s="174"/>
      <c r="AL163" s="177"/>
      <c r="AM163" s="177"/>
      <c r="AN163" s="175"/>
      <c r="AO163" s="60"/>
      <c r="AP163" s="99">
        <f t="shared" si="35"/>
        <v>0</v>
      </c>
      <c r="AQ163" s="117"/>
    </row>
    <row r="164" spans="1:43" ht="14.45" customHeight="1" x14ac:dyDescent="0.2">
      <c r="A164" s="500" t="s">
        <v>112</v>
      </c>
      <c r="B164" s="486" t="s">
        <v>113</v>
      </c>
      <c r="C164" s="183"/>
      <c r="D164" s="177"/>
      <c r="E164" s="177"/>
      <c r="F164" s="177"/>
      <c r="G164" s="177"/>
      <c r="H164" s="177"/>
      <c r="I164" s="177"/>
      <c r="J164" s="177"/>
      <c r="K164" s="177"/>
      <c r="L164" s="177"/>
      <c r="M164" s="177"/>
      <c r="N164" s="177"/>
      <c r="O164" s="177"/>
      <c r="P164" s="177"/>
      <c r="Q164" s="198"/>
      <c r="R164" s="177"/>
      <c r="S164" s="177"/>
      <c r="T164" s="177"/>
      <c r="U164" s="177"/>
      <c r="V164" s="177"/>
      <c r="W164" s="177"/>
      <c r="X164" s="177"/>
      <c r="Y164" s="177"/>
      <c r="Z164" s="177"/>
      <c r="AA164" s="177"/>
      <c r="AB164" s="177"/>
      <c r="AC164" s="177"/>
      <c r="AD164" s="177"/>
      <c r="AE164" s="177"/>
      <c r="AF164" s="177"/>
      <c r="AG164" s="177"/>
      <c r="AH164" s="177"/>
      <c r="AI164" s="175"/>
      <c r="AJ164" s="60"/>
      <c r="AK164" s="174"/>
      <c r="AL164" s="177"/>
      <c r="AM164" s="177"/>
      <c r="AN164" s="175"/>
      <c r="AO164" s="60"/>
      <c r="AP164" s="99">
        <f t="shared" si="35"/>
        <v>0</v>
      </c>
      <c r="AQ164" s="117"/>
    </row>
    <row r="165" spans="1:43" ht="14.45" customHeight="1" x14ac:dyDescent="0.2">
      <c r="A165" s="500" t="s">
        <v>114</v>
      </c>
      <c r="B165" s="486" t="s">
        <v>115</v>
      </c>
      <c r="C165" s="183"/>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5"/>
      <c r="AJ165" s="60"/>
      <c r="AK165" s="174"/>
      <c r="AL165" s="177"/>
      <c r="AM165" s="177"/>
      <c r="AN165" s="175"/>
      <c r="AO165" s="60"/>
      <c r="AP165" s="99">
        <f t="shared" si="35"/>
        <v>0</v>
      </c>
      <c r="AQ165" s="117"/>
    </row>
    <row r="166" spans="1:43" ht="14.45" customHeight="1" x14ac:dyDescent="0.2">
      <c r="A166" s="481" t="s">
        <v>213</v>
      </c>
      <c r="B166" s="501" t="s">
        <v>116</v>
      </c>
      <c r="C166" s="183"/>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5"/>
      <c r="AJ166" s="60"/>
      <c r="AK166" s="174"/>
      <c r="AL166" s="177"/>
      <c r="AM166" s="177"/>
      <c r="AN166" s="175"/>
      <c r="AO166" s="60"/>
      <c r="AP166" s="99">
        <f t="shared" si="35"/>
        <v>0</v>
      </c>
      <c r="AQ166" s="117"/>
    </row>
    <row r="167" spans="1:43" ht="14.45" customHeight="1" x14ac:dyDescent="0.2">
      <c r="A167" s="481" t="s">
        <v>891</v>
      </c>
      <c r="B167" s="501" t="s">
        <v>1128</v>
      </c>
      <c r="C167" s="183"/>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5"/>
      <c r="AJ167" s="60"/>
      <c r="AK167" s="174"/>
      <c r="AL167" s="177"/>
      <c r="AM167" s="177"/>
      <c r="AN167" s="175"/>
      <c r="AO167" s="60"/>
      <c r="AP167" s="99">
        <f t="shared" si="35"/>
        <v>0</v>
      </c>
      <c r="AQ167" s="117"/>
    </row>
    <row r="168" spans="1:43" ht="14.45" customHeight="1" x14ac:dyDescent="0.2">
      <c r="A168" s="481" t="s">
        <v>892</v>
      </c>
      <c r="B168" s="501" t="s">
        <v>1129</v>
      </c>
      <c r="C168" s="183"/>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5"/>
      <c r="AJ168" s="60"/>
      <c r="AK168" s="174"/>
      <c r="AL168" s="177"/>
      <c r="AM168" s="177"/>
      <c r="AN168" s="175"/>
      <c r="AO168" s="60"/>
      <c r="AP168" s="99">
        <f t="shared" si="35"/>
        <v>0</v>
      </c>
      <c r="AQ168" s="117"/>
    </row>
    <row r="169" spans="1:43" ht="14.45" customHeight="1" x14ac:dyDescent="0.2">
      <c r="A169" s="481" t="s">
        <v>893</v>
      </c>
      <c r="B169" s="501" t="s">
        <v>1130</v>
      </c>
      <c r="C169" s="183"/>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5"/>
      <c r="AJ169" s="60"/>
      <c r="AK169" s="174"/>
      <c r="AL169" s="177"/>
      <c r="AM169" s="177"/>
      <c r="AN169" s="175"/>
      <c r="AO169" s="60"/>
      <c r="AP169" s="99">
        <f t="shared" si="35"/>
        <v>0</v>
      </c>
      <c r="AQ169" s="117"/>
    </row>
    <row r="170" spans="1:43" ht="14.45" customHeight="1" x14ac:dyDescent="0.2">
      <c r="A170" s="500" t="s">
        <v>117</v>
      </c>
      <c r="B170" s="486" t="s">
        <v>190</v>
      </c>
      <c r="C170" s="183"/>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5"/>
      <c r="AJ170" s="60"/>
      <c r="AK170" s="174"/>
      <c r="AL170" s="177"/>
      <c r="AM170" s="177"/>
      <c r="AN170" s="175"/>
      <c r="AO170" s="60"/>
      <c r="AP170" s="99">
        <f t="shared" si="35"/>
        <v>0</v>
      </c>
      <c r="AQ170" s="117"/>
    </row>
    <row r="171" spans="1:43" ht="14.45" customHeight="1" x14ac:dyDescent="0.2">
      <c r="A171" s="500" t="s">
        <v>118</v>
      </c>
      <c r="B171" s="486" t="s">
        <v>119</v>
      </c>
      <c r="C171" s="183"/>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7"/>
      <c r="AH171" s="177"/>
      <c r="AI171" s="175"/>
      <c r="AJ171" s="60"/>
      <c r="AK171" s="174"/>
      <c r="AL171" s="177"/>
      <c r="AM171" s="177"/>
      <c r="AN171" s="175"/>
      <c r="AO171" s="60"/>
      <c r="AP171" s="99">
        <f t="shared" si="35"/>
        <v>0</v>
      </c>
      <c r="AQ171" s="117"/>
    </row>
    <row r="172" spans="1:43" ht="14.45" customHeight="1" x14ac:dyDescent="0.2">
      <c r="A172" s="500" t="s">
        <v>120</v>
      </c>
      <c r="B172" s="486" t="s">
        <v>232</v>
      </c>
      <c r="C172" s="183"/>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c r="AA172" s="177"/>
      <c r="AB172" s="177"/>
      <c r="AC172" s="177"/>
      <c r="AD172" s="177"/>
      <c r="AE172" s="177"/>
      <c r="AF172" s="177"/>
      <c r="AG172" s="177"/>
      <c r="AH172" s="177"/>
      <c r="AI172" s="175"/>
      <c r="AJ172" s="60"/>
      <c r="AK172" s="174"/>
      <c r="AL172" s="177"/>
      <c r="AM172" s="177"/>
      <c r="AN172" s="175"/>
      <c r="AO172" s="60"/>
      <c r="AP172" s="99">
        <f t="shared" si="35"/>
        <v>0</v>
      </c>
      <c r="AQ172" s="117"/>
    </row>
    <row r="173" spans="1:43" ht="14.45" customHeight="1" x14ac:dyDescent="0.2">
      <c r="A173" s="502" t="s">
        <v>433</v>
      </c>
      <c r="B173" s="504" t="s">
        <v>434</v>
      </c>
      <c r="C173" s="183"/>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5"/>
      <c r="AJ173" s="60"/>
      <c r="AK173" s="174"/>
      <c r="AL173" s="177"/>
      <c r="AM173" s="177"/>
      <c r="AN173" s="175"/>
      <c r="AO173" s="60"/>
      <c r="AP173" s="99">
        <f t="shared" si="35"/>
        <v>0</v>
      </c>
      <c r="AQ173" s="117"/>
    </row>
    <row r="174" spans="1:43" ht="14.45" customHeight="1" x14ac:dyDescent="0.2">
      <c r="A174" s="483" t="s">
        <v>681</v>
      </c>
      <c r="B174" s="485" t="s">
        <v>733</v>
      </c>
      <c r="C174" s="183"/>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177"/>
      <c r="AF174" s="177"/>
      <c r="AG174" s="177"/>
      <c r="AH174" s="177"/>
      <c r="AI174" s="175"/>
      <c r="AJ174" s="60"/>
      <c r="AK174" s="185"/>
      <c r="AL174" s="177"/>
      <c r="AM174" s="177"/>
      <c r="AN174" s="175"/>
      <c r="AO174" s="60"/>
      <c r="AP174" s="99">
        <f t="shared" si="35"/>
        <v>0</v>
      </c>
      <c r="AQ174" s="117"/>
    </row>
    <row r="175" spans="1:43" ht="15.75" customHeight="1" x14ac:dyDescent="0.2">
      <c r="A175" s="547" t="s">
        <v>122</v>
      </c>
      <c r="B175" s="505"/>
      <c r="C175" s="177">
        <f t="shared" ref="C175:AO175" si="36">SUM(C158:C174)</f>
        <v>0</v>
      </c>
      <c r="D175" s="177">
        <f t="shared" si="36"/>
        <v>0</v>
      </c>
      <c r="E175" s="177">
        <f t="shared" si="36"/>
        <v>0</v>
      </c>
      <c r="F175" s="177">
        <f t="shared" si="36"/>
        <v>0</v>
      </c>
      <c r="G175" s="177">
        <f t="shared" si="36"/>
        <v>0</v>
      </c>
      <c r="H175" s="177">
        <f t="shared" si="36"/>
        <v>0</v>
      </c>
      <c r="I175" s="177">
        <f t="shared" si="36"/>
        <v>0</v>
      </c>
      <c r="J175" s="177">
        <f t="shared" si="36"/>
        <v>0</v>
      </c>
      <c r="K175" s="177">
        <f t="shared" si="36"/>
        <v>0</v>
      </c>
      <c r="L175" s="177">
        <f t="shared" si="36"/>
        <v>0</v>
      </c>
      <c r="M175" s="177">
        <f t="shared" si="36"/>
        <v>0</v>
      </c>
      <c r="N175" s="177">
        <f t="shared" si="36"/>
        <v>0</v>
      </c>
      <c r="O175" s="177">
        <f t="shared" si="36"/>
        <v>0</v>
      </c>
      <c r="P175" s="177">
        <f t="shared" si="36"/>
        <v>0</v>
      </c>
      <c r="Q175" s="177">
        <f t="shared" si="36"/>
        <v>0</v>
      </c>
      <c r="R175" s="177">
        <f t="shared" si="36"/>
        <v>0</v>
      </c>
      <c r="S175" s="177">
        <f t="shared" si="36"/>
        <v>0</v>
      </c>
      <c r="T175" s="177">
        <f t="shared" si="36"/>
        <v>0</v>
      </c>
      <c r="U175" s="177">
        <f t="shared" si="36"/>
        <v>0</v>
      </c>
      <c r="V175" s="177">
        <f t="shared" si="36"/>
        <v>0</v>
      </c>
      <c r="W175" s="177">
        <f t="shared" si="36"/>
        <v>0</v>
      </c>
      <c r="X175" s="177">
        <f t="shared" si="36"/>
        <v>0</v>
      </c>
      <c r="Y175" s="177">
        <f t="shared" si="36"/>
        <v>0</v>
      </c>
      <c r="Z175" s="177">
        <f t="shared" si="36"/>
        <v>0</v>
      </c>
      <c r="AA175" s="177">
        <f t="shared" si="36"/>
        <v>0</v>
      </c>
      <c r="AB175" s="177">
        <f t="shared" si="36"/>
        <v>0</v>
      </c>
      <c r="AC175" s="177">
        <f t="shared" si="36"/>
        <v>0</v>
      </c>
      <c r="AD175" s="177">
        <f t="shared" si="36"/>
        <v>0</v>
      </c>
      <c r="AE175" s="49">
        <f t="shared" si="36"/>
        <v>0</v>
      </c>
      <c r="AF175" s="177">
        <f t="shared" si="36"/>
        <v>0</v>
      </c>
      <c r="AG175" s="49">
        <f t="shared" si="36"/>
        <v>0</v>
      </c>
      <c r="AH175" s="177">
        <f t="shared" si="36"/>
        <v>0</v>
      </c>
      <c r="AI175" s="177">
        <f t="shared" si="36"/>
        <v>0</v>
      </c>
      <c r="AJ175" s="49">
        <f t="shared" si="36"/>
        <v>0</v>
      </c>
      <c r="AK175" s="49">
        <f t="shared" si="36"/>
        <v>0</v>
      </c>
      <c r="AL175" s="49">
        <f t="shared" si="36"/>
        <v>0</v>
      </c>
      <c r="AM175" s="174">
        <f t="shared" si="36"/>
        <v>0</v>
      </c>
      <c r="AN175" s="49">
        <f t="shared" si="36"/>
        <v>0</v>
      </c>
      <c r="AO175" s="49">
        <f t="shared" si="36"/>
        <v>0</v>
      </c>
      <c r="AP175" s="99">
        <f t="shared" si="35"/>
        <v>0</v>
      </c>
      <c r="AQ175" s="57"/>
    </row>
    <row r="176" spans="1:43" ht="8.25" customHeight="1" x14ac:dyDescent="0.2">
      <c r="A176" s="477"/>
      <c r="B176" s="478"/>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111"/>
      <c r="AL176" s="65"/>
      <c r="AM176" s="65"/>
      <c r="AN176" s="65"/>
      <c r="AO176" s="111"/>
      <c r="AP176" s="113"/>
      <c r="AQ176" s="117"/>
    </row>
    <row r="177" spans="1:43" ht="15" x14ac:dyDescent="0.2">
      <c r="A177" s="717" t="s">
        <v>123</v>
      </c>
      <c r="B177" s="718"/>
      <c r="C177" s="132"/>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61"/>
      <c r="AK177" s="61"/>
      <c r="AL177" s="61"/>
      <c r="AM177" s="61"/>
      <c r="AN177" s="61"/>
      <c r="AO177" s="61"/>
      <c r="AP177" s="98"/>
      <c r="AQ177" s="117"/>
    </row>
    <row r="178" spans="1:43" ht="14.45" customHeight="1" x14ac:dyDescent="0.2">
      <c r="A178" s="481" t="s">
        <v>214</v>
      </c>
      <c r="B178" s="476" t="s">
        <v>955</v>
      </c>
      <c r="C178" s="183"/>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5"/>
      <c r="AJ178" s="60"/>
      <c r="AK178" s="174"/>
      <c r="AL178" s="177"/>
      <c r="AM178" s="177"/>
      <c r="AN178" s="175"/>
      <c r="AO178" s="60"/>
      <c r="AP178" s="99">
        <f>SUM(C178:AO178)</f>
        <v>0</v>
      </c>
      <c r="AQ178" s="117"/>
    </row>
    <row r="179" spans="1:43" ht="14.45" customHeight="1" x14ac:dyDescent="0.2">
      <c r="A179" s="481" t="s">
        <v>894</v>
      </c>
      <c r="B179" s="501" t="s">
        <v>895</v>
      </c>
      <c r="C179" s="183"/>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7"/>
      <c r="AH179" s="177"/>
      <c r="AI179" s="175"/>
      <c r="AJ179" s="60"/>
      <c r="AK179" s="174"/>
      <c r="AL179" s="177"/>
      <c r="AM179" s="177"/>
      <c r="AN179" s="175"/>
      <c r="AO179" s="60"/>
      <c r="AP179" s="99">
        <f t="shared" ref="AP179:AP189" si="37">SUM(C179:AO179)</f>
        <v>0</v>
      </c>
      <c r="AQ179" s="117"/>
    </row>
    <row r="180" spans="1:43" ht="14.45" customHeight="1" x14ac:dyDescent="0.2">
      <c r="A180" s="481" t="s">
        <v>898</v>
      </c>
      <c r="B180" s="501" t="s">
        <v>896</v>
      </c>
      <c r="C180" s="183"/>
      <c r="D180" s="177"/>
      <c r="E180" s="177"/>
      <c r="F180" s="177"/>
      <c r="G180" s="177"/>
      <c r="H180" s="177"/>
      <c r="I180" s="177"/>
      <c r="J180" s="177"/>
      <c r="K180" s="177"/>
      <c r="L180" s="177"/>
      <c r="M180" s="177"/>
      <c r="N180" s="177"/>
      <c r="O180" s="177"/>
      <c r="P180" s="177"/>
      <c r="Q180" s="177"/>
      <c r="R180" s="177"/>
      <c r="S180" s="177"/>
      <c r="T180" s="177"/>
      <c r="U180" s="177"/>
      <c r="V180" s="177"/>
      <c r="W180" s="177"/>
      <c r="X180" s="177"/>
      <c r="Y180" s="177"/>
      <c r="Z180" s="177"/>
      <c r="AA180" s="177"/>
      <c r="AB180" s="177"/>
      <c r="AC180" s="177"/>
      <c r="AD180" s="177"/>
      <c r="AE180" s="177"/>
      <c r="AF180" s="177"/>
      <c r="AG180" s="177"/>
      <c r="AH180" s="177"/>
      <c r="AI180" s="175"/>
      <c r="AJ180" s="60"/>
      <c r="AK180" s="174"/>
      <c r="AL180" s="177"/>
      <c r="AM180" s="177"/>
      <c r="AN180" s="175"/>
      <c r="AO180" s="60"/>
      <c r="AP180" s="99">
        <f t="shared" si="37"/>
        <v>0</v>
      </c>
      <c r="AQ180" s="117"/>
    </row>
    <row r="181" spans="1:43" ht="14.45" customHeight="1" x14ac:dyDescent="0.2">
      <c r="A181" s="481" t="s">
        <v>899</v>
      </c>
      <c r="B181" s="501" t="s">
        <v>897</v>
      </c>
      <c r="C181" s="183"/>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E181" s="177"/>
      <c r="AF181" s="177"/>
      <c r="AG181" s="177"/>
      <c r="AH181" s="177"/>
      <c r="AI181" s="175"/>
      <c r="AJ181" s="60"/>
      <c r="AK181" s="174"/>
      <c r="AL181" s="177"/>
      <c r="AM181" s="177"/>
      <c r="AN181" s="175"/>
      <c r="AO181" s="60"/>
      <c r="AP181" s="99">
        <f t="shared" si="37"/>
        <v>0</v>
      </c>
      <c r="AQ181" s="117"/>
    </row>
    <row r="182" spans="1:43" ht="14.45" customHeight="1" x14ac:dyDescent="0.2">
      <c r="A182" s="500" t="s">
        <v>124</v>
      </c>
      <c r="B182" s="486" t="s">
        <v>195</v>
      </c>
      <c r="C182" s="183"/>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c r="AE182" s="177"/>
      <c r="AF182" s="177"/>
      <c r="AG182" s="177"/>
      <c r="AH182" s="177"/>
      <c r="AI182" s="175"/>
      <c r="AJ182" s="60"/>
      <c r="AK182" s="174"/>
      <c r="AL182" s="177"/>
      <c r="AM182" s="177"/>
      <c r="AN182" s="175"/>
      <c r="AO182" s="60"/>
      <c r="AP182" s="99">
        <f t="shared" si="37"/>
        <v>0</v>
      </c>
      <c r="AQ182" s="117"/>
    </row>
    <row r="183" spans="1:43" ht="14.45" customHeight="1" x14ac:dyDescent="0.2">
      <c r="A183" s="500" t="s">
        <v>125</v>
      </c>
      <c r="B183" s="486" t="s">
        <v>564</v>
      </c>
      <c r="C183" s="183"/>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5"/>
      <c r="AJ183" s="60"/>
      <c r="AK183" s="174"/>
      <c r="AL183" s="177"/>
      <c r="AM183" s="177"/>
      <c r="AN183" s="175"/>
      <c r="AO183" s="60"/>
      <c r="AP183" s="99">
        <f t="shared" si="37"/>
        <v>0</v>
      </c>
      <c r="AQ183" s="117"/>
    </row>
    <row r="184" spans="1:43" ht="14.45" customHeight="1" x14ac:dyDescent="0.2">
      <c r="A184" s="502" t="s">
        <v>215</v>
      </c>
      <c r="B184" s="503" t="s">
        <v>220</v>
      </c>
      <c r="C184" s="183"/>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7"/>
      <c r="AH184" s="177"/>
      <c r="AI184" s="175"/>
      <c r="AJ184" s="60"/>
      <c r="AK184" s="174"/>
      <c r="AL184" s="177"/>
      <c r="AM184" s="177"/>
      <c r="AN184" s="175"/>
      <c r="AO184" s="60"/>
      <c r="AP184" s="99">
        <f t="shared" si="37"/>
        <v>0</v>
      </c>
      <c r="AQ184" s="117"/>
    </row>
    <row r="185" spans="1:43" ht="14.45" customHeight="1" x14ac:dyDescent="0.2">
      <c r="A185" s="502" t="s">
        <v>216</v>
      </c>
      <c r="B185" s="503" t="s">
        <v>221</v>
      </c>
      <c r="C185" s="183"/>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5"/>
      <c r="AJ185" s="60"/>
      <c r="AK185" s="174"/>
      <c r="AL185" s="177"/>
      <c r="AM185" s="177"/>
      <c r="AN185" s="175"/>
      <c r="AO185" s="60"/>
      <c r="AP185" s="99">
        <f t="shared" si="37"/>
        <v>0</v>
      </c>
      <c r="AQ185" s="117"/>
    </row>
    <row r="186" spans="1:43" ht="14.45" customHeight="1" x14ac:dyDescent="0.2">
      <c r="A186" s="502" t="s">
        <v>217</v>
      </c>
      <c r="B186" s="503" t="s">
        <v>957</v>
      </c>
      <c r="C186" s="183"/>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A186" s="177"/>
      <c r="AB186" s="177"/>
      <c r="AC186" s="177"/>
      <c r="AD186" s="177"/>
      <c r="AE186" s="177"/>
      <c r="AF186" s="177"/>
      <c r="AG186" s="177"/>
      <c r="AH186" s="177"/>
      <c r="AI186" s="175"/>
      <c r="AJ186" s="60"/>
      <c r="AK186" s="174"/>
      <c r="AL186" s="177"/>
      <c r="AM186" s="177"/>
      <c r="AN186" s="175"/>
      <c r="AO186" s="60"/>
      <c r="AP186" s="99">
        <f t="shared" si="37"/>
        <v>0</v>
      </c>
      <c r="AQ186" s="117"/>
    </row>
    <row r="187" spans="1:43" ht="14.45" customHeight="1" x14ac:dyDescent="0.2">
      <c r="A187" s="502" t="s">
        <v>900</v>
      </c>
      <c r="B187" s="503" t="s">
        <v>950</v>
      </c>
      <c r="C187" s="183"/>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7"/>
      <c r="AG187" s="177"/>
      <c r="AH187" s="177"/>
      <c r="AI187" s="175"/>
      <c r="AJ187" s="60"/>
      <c r="AK187" s="174"/>
      <c r="AL187" s="177"/>
      <c r="AM187" s="177"/>
      <c r="AN187" s="175"/>
      <c r="AO187" s="60"/>
      <c r="AP187" s="99">
        <f t="shared" si="37"/>
        <v>0</v>
      </c>
      <c r="AQ187" s="117"/>
    </row>
    <row r="188" spans="1:43" ht="14.45" customHeight="1" x14ac:dyDescent="0.2">
      <c r="A188" s="502" t="s">
        <v>901</v>
      </c>
      <c r="B188" s="503" t="s">
        <v>910</v>
      </c>
      <c r="C188" s="183"/>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7"/>
      <c r="AE188" s="177"/>
      <c r="AF188" s="177"/>
      <c r="AG188" s="177"/>
      <c r="AH188" s="177"/>
      <c r="AI188" s="175"/>
      <c r="AJ188" s="60"/>
      <c r="AK188" s="174"/>
      <c r="AL188" s="177"/>
      <c r="AM188" s="177"/>
      <c r="AN188" s="175"/>
      <c r="AO188" s="60"/>
      <c r="AP188" s="99">
        <f t="shared" si="37"/>
        <v>0</v>
      </c>
      <c r="AQ188" s="117"/>
    </row>
    <row r="189" spans="1:43" ht="14.45" customHeight="1" x14ac:dyDescent="0.2">
      <c r="A189" s="502" t="s">
        <v>902</v>
      </c>
      <c r="B189" s="503" t="s">
        <v>903</v>
      </c>
      <c r="C189" s="183"/>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7"/>
      <c r="AE189" s="177"/>
      <c r="AF189" s="177"/>
      <c r="AG189" s="177"/>
      <c r="AH189" s="177"/>
      <c r="AI189" s="175"/>
      <c r="AJ189" s="60"/>
      <c r="AK189" s="174"/>
      <c r="AL189" s="177"/>
      <c r="AM189" s="177"/>
      <c r="AN189" s="175"/>
      <c r="AO189" s="60"/>
      <c r="AP189" s="99">
        <f t="shared" si="37"/>
        <v>0</v>
      </c>
      <c r="AQ189" s="117"/>
    </row>
    <row r="190" spans="1:43" ht="15.75" customHeight="1" x14ac:dyDescent="0.2">
      <c r="A190" s="547" t="s">
        <v>127</v>
      </c>
      <c r="B190" s="548"/>
      <c r="C190" s="183">
        <f>SUM(C178:C189)</f>
        <v>0</v>
      </c>
      <c r="D190" s="177">
        <f t="shared" ref="D190:AO190" si="38">SUM(D178:D189)</f>
        <v>0</v>
      </c>
      <c r="E190" s="177">
        <f t="shared" si="38"/>
        <v>0</v>
      </c>
      <c r="F190" s="177">
        <f t="shared" si="38"/>
        <v>0</v>
      </c>
      <c r="G190" s="177">
        <f t="shared" si="38"/>
        <v>0</v>
      </c>
      <c r="H190" s="177">
        <f t="shared" si="38"/>
        <v>0</v>
      </c>
      <c r="I190" s="177">
        <f t="shared" si="38"/>
        <v>0</v>
      </c>
      <c r="J190" s="177">
        <f t="shared" si="38"/>
        <v>0</v>
      </c>
      <c r="K190" s="177">
        <f t="shared" si="38"/>
        <v>0</v>
      </c>
      <c r="L190" s="177">
        <f t="shared" si="38"/>
        <v>0</v>
      </c>
      <c r="M190" s="177">
        <f t="shared" si="38"/>
        <v>0</v>
      </c>
      <c r="N190" s="177">
        <f t="shared" si="38"/>
        <v>0</v>
      </c>
      <c r="O190" s="177">
        <f t="shared" si="38"/>
        <v>0</v>
      </c>
      <c r="P190" s="177">
        <f t="shared" si="38"/>
        <v>0</v>
      </c>
      <c r="Q190" s="177">
        <f t="shared" si="38"/>
        <v>0</v>
      </c>
      <c r="R190" s="177">
        <f t="shared" si="38"/>
        <v>0</v>
      </c>
      <c r="S190" s="177">
        <f t="shared" si="38"/>
        <v>0</v>
      </c>
      <c r="T190" s="177">
        <f t="shared" si="38"/>
        <v>0</v>
      </c>
      <c r="U190" s="177">
        <f t="shared" si="38"/>
        <v>0</v>
      </c>
      <c r="V190" s="177">
        <f t="shared" si="38"/>
        <v>0</v>
      </c>
      <c r="W190" s="177">
        <f t="shared" si="38"/>
        <v>0</v>
      </c>
      <c r="X190" s="177">
        <f t="shared" si="38"/>
        <v>0</v>
      </c>
      <c r="Y190" s="177">
        <f t="shared" si="38"/>
        <v>0</v>
      </c>
      <c r="Z190" s="177">
        <f t="shared" si="38"/>
        <v>0</v>
      </c>
      <c r="AA190" s="177">
        <f t="shared" si="38"/>
        <v>0</v>
      </c>
      <c r="AB190" s="177">
        <f t="shared" si="38"/>
        <v>0</v>
      </c>
      <c r="AC190" s="177">
        <f t="shared" si="38"/>
        <v>0</v>
      </c>
      <c r="AD190" s="177">
        <f t="shared" si="38"/>
        <v>0</v>
      </c>
      <c r="AE190" s="177">
        <f t="shared" si="38"/>
        <v>0</v>
      </c>
      <c r="AF190" s="177">
        <f t="shared" si="38"/>
        <v>0</v>
      </c>
      <c r="AG190" s="177">
        <f t="shared" si="38"/>
        <v>0</v>
      </c>
      <c r="AH190" s="177">
        <f t="shared" si="38"/>
        <v>0</v>
      </c>
      <c r="AI190" s="175">
        <f t="shared" si="38"/>
        <v>0</v>
      </c>
      <c r="AJ190" s="60">
        <f t="shared" si="38"/>
        <v>0</v>
      </c>
      <c r="AK190" s="174">
        <f t="shared" si="38"/>
        <v>0</v>
      </c>
      <c r="AL190" s="177">
        <f t="shared" si="38"/>
        <v>0</v>
      </c>
      <c r="AM190" s="177">
        <f t="shared" si="38"/>
        <v>0</v>
      </c>
      <c r="AN190" s="175">
        <f t="shared" si="38"/>
        <v>0</v>
      </c>
      <c r="AO190" s="60">
        <f t="shared" si="38"/>
        <v>0</v>
      </c>
      <c r="AP190" s="99">
        <f>SUM(C190:AO190)</f>
        <v>0</v>
      </c>
      <c r="AQ190" s="57"/>
    </row>
    <row r="191" spans="1:43" ht="8.25" customHeight="1" thickBot="1" x14ac:dyDescent="0.25">
      <c r="A191" s="487"/>
      <c r="B191" s="488"/>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98"/>
      <c r="AQ191" s="117"/>
    </row>
    <row r="192" spans="1:43" s="55" customFormat="1" ht="16.5" customHeight="1" thickBot="1" x14ac:dyDescent="0.3">
      <c r="A192" s="489" t="s">
        <v>128</v>
      </c>
      <c r="B192" s="490"/>
      <c r="C192" s="200">
        <f t="shared" ref="C192:AO192" si="39">SUM(C128,C155,C175,C190)</f>
        <v>0</v>
      </c>
      <c r="D192" s="200">
        <f t="shared" si="39"/>
        <v>0</v>
      </c>
      <c r="E192" s="102">
        <f t="shared" si="39"/>
        <v>0</v>
      </c>
      <c r="F192" s="102">
        <f t="shared" si="39"/>
        <v>0</v>
      </c>
      <c r="G192" s="102">
        <f t="shared" si="39"/>
        <v>0</v>
      </c>
      <c r="H192" s="200">
        <f t="shared" si="39"/>
        <v>0</v>
      </c>
      <c r="I192" s="102">
        <f t="shared" si="39"/>
        <v>0</v>
      </c>
      <c r="J192" s="102">
        <f t="shared" si="39"/>
        <v>0</v>
      </c>
      <c r="K192" s="200">
        <f t="shared" si="39"/>
        <v>0</v>
      </c>
      <c r="L192" s="102">
        <f t="shared" si="39"/>
        <v>0</v>
      </c>
      <c r="M192" s="200">
        <f t="shared" si="39"/>
        <v>0</v>
      </c>
      <c r="N192" s="200">
        <f t="shared" si="39"/>
        <v>0</v>
      </c>
      <c r="O192" s="200">
        <f t="shared" si="39"/>
        <v>0</v>
      </c>
      <c r="P192" s="200">
        <f t="shared" si="39"/>
        <v>0</v>
      </c>
      <c r="Q192" s="200">
        <f t="shared" si="39"/>
        <v>0</v>
      </c>
      <c r="R192" s="200">
        <f t="shared" si="39"/>
        <v>0</v>
      </c>
      <c r="S192" s="200">
        <f t="shared" si="39"/>
        <v>0</v>
      </c>
      <c r="T192" s="200">
        <f t="shared" si="39"/>
        <v>0</v>
      </c>
      <c r="U192" s="200">
        <f t="shared" si="39"/>
        <v>0</v>
      </c>
      <c r="V192" s="200">
        <f t="shared" si="39"/>
        <v>0</v>
      </c>
      <c r="W192" s="102">
        <f t="shared" si="39"/>
        <v>0</v>
      </c>
      <c r="X192" s="102">
        <f t="shared" si="39"/>
        <v>0</v>
      </c>
      <c r="Y192" s="102">
        <f t="shared" si="39"/>
        <v>0</v>
      </c>
      <c r="Z192" s="102">
        <f t="shared" si="39"/>
        <v>0</v>
      </c>
      <c r="AA192" s="102">
        <f t="shared" si="39"/>
        <v>0</v>
      </c>
      <c r="AB192" s="102">
        <f t="shared" si="39"/>
        <v>0</v>
      </c>
      <c r="AC192" s="102">
        <f t="shared" si="39"/>
        <v>0</v>
      </c>
      <c r="AD192" s="102">
        <f t="shared" si="39"/>
        <v>0</v>
      </c>
      <c r="AE192" s="102">
        <f t="shared" si="39"/>
        <v>0</v>
      </c>
      <c r="AF192" s="102">
        <f t="shared" si="39"/>
        <v>0</v>
      </c>
      <c r="AG192" s="102">
        <f t="shared" si="39"/>
        <v>0</v>
      </c>
      <c r="AH192" s="200">
        <f t="shared" si="39"/>
        <v>0</v>
      </c>
      <c r="AI192" s="200">
        <f t="shared" si="39"/>
        <v>0</v>
      </c>
      <c r="AJ192" s="102">
        <f t="shared" si="39"/>
        <v>0</v>
      </c>
      <c r="AK192" s="102">
        <f t="shared" si="39"/>
        <v>0</v>
      </c>
      <c r="AL192" s="102">
        <f t="shared" si="39"/>
        <v>0</v>
      </c>
      <c r="AM192" s="102">
        <f t="shared" si="39"/>
        <v>0</v>
      </c>
      <c r="AN192" s="102">
        <f t="shared" si="39"/>
        <v>0</v>
      </c>
      <c r="AO192" s="102">
        <f t="shared" si="39"/>
        <v>0</v>
      </c>
      <c r="AP192" s="104">
        <f>SUM(C192:AO192)</f>
        <v>0</v>
      </c>
      <c r="AQ192" s="117"/>
    </row>
    <row r="193" spans="1:43" s="56" customFormat="1" ht="8.25" customHeight="1" thickBot="1" x14ac:dyDescent="0.25">
      <c r="A193" s="491"/>
      <c r="B193" s="49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97"/>
      <c r="AQ193" s="117"/>
    </row>
    <row r="194" spans="1:43" s="55" customFormat="1" ht="16.5" customHeight="1" thickBot="1" x14ac:dyDescent="0.3">
      <c r="A194" s="489" t="s">
        <v>607</v>
      </c>
      <c r="B194" s="490"/>
      <c r="C194" s="102">
        <f t="shared" ref="C194:AO194" si="40">SUM(C100,C192)</f>
        <v>0</v>
      </c>
      <c r="D194" s="102">
        <f t="shared" si="40"/>
        <v>0</v>
      </c>
      <c r="E194" s="102">
        <f t="shared" si="40"/>
        <v>0</v>
      </c>
      <c r="F194" s="102">
        <f t="shared" si="40"/>
        <v>0</v>
      </c>
      <c r="G194" s="102">
        <f t="shared" si="40"/>
        <v>0</v>
      </c>
      <c r="H194" s="102">
        <f t="shared" si="40"/>
        <v>0</v>
      </c>
      <c r="I194" s="102">
        <f t="shared" si="40"/>
        <v>0</v>
      </c>
      <c r="J194" s="102">
        <f t="shared" si="40"/>
        <v>0</v>
      </c>
      <c r="K194" s="102">
        <f t="shared" si="40"/>
        <v>0</v>
      </c>
      <c r="L194" s="102">
        <f t="shared" si="40"/>
        <v>0</v>
      </c>
      <c r="M194" s="102">
        <f t="shared" si="40"/>
        <v>0</v>
      </c>
      <c r="N194" s="102">
        <f t="shared" si="40"/>
        <v>0</v>
      </c>
      <c r="O194" s="102">
        <f t="shared" si="40"/>
        <v>0</v>
      </c>
      <c r="P194" s="102">
        <f t="shared" si="40"/>
        <v>0</v>
      </c>
      <c r="Q194" s="102">
        <f t="shared" si="40"/>
        <v>0</v>
      </c>
      <c r="R194" s="102">
        <f t="shared" si="40"/>
        <v>0</v>
      </c>
      <c r="S194" s="102">
        <f t="shared" si="40"/>
        <v>0</v>
      </c>
      <c r="T194" s="102">
        <f t="shared" si="40"/>
        <v>0</v>
      </c>
      <c r="U194" s="102">
        <f t="shared" si="40"/>
        <v>0</v>
      </c>
      <c r="V194" s="102">
        <f t="shared" si="40"/>
        <v>0</v>
      </c>
      <c r="W194" s="102">
        <f t="shared" si="40"/>
        <v>0</v>
      </c>
      <c r="X194" s="102">
        <f t="shared" si="40"/>
        <v>0</v>
      </c>
      <c r="Y194" s="102">
        <f t="shared" si="40"/>
        <v>0</v>
      </c>
      <c r="Z194" s="102">
        <f t="shared" si="40"/>
        <v>0</v>
      </c>
      <c r="AA194" s="102">
        <f t="shared" si="40"/>
        <v>0</v>
      </c>
      <c r="AB194" s="102">
        <f t="shared" si="40"/>
        <v>0</v>
      </c>
      <c r="AC194" s="102">
        <f t="shared" si="40"/>
        <v>0</v>
      </c>
      <c r="AD194" s="102">
        <f t="shared" si="40"/>
        <v>0</v>
      </c>
      <c r="AE194" s="102">
        <f t="shared" si="40"/>
        <v>0</v>
      </c>
      <c r="AF194" s="102">
        <f t="shared" si="40"/>
        <v>0</v>
      </c>
      <c r="AG194" s="102">
        <f t="shared" si="40"/>
        <v>0</v>
      </c>
      <c r="AH194" s="102">
        <f t="shared" si="40"/>
        <v>0</v>
      </c>
      <c r="AI194" s="102">
        <f t="shared" si="40"/>
        <v>0</v>
      </c>
      <c r="AJ194" s="102">
        <f t="shared" si="40"/>
        <v>0</v>
      </c>
      <c r="AK194" s="102">
        <f t="shared" si="40"/>
        <v>0</v>
      </c>
      <c r="AL194" s="102">
        <f t="shared" si="40"/>
        <v>0</v>
      </c>
      <c r="AM194" s="102">
        <f t="shared" si="40"/>
        <v>0</v>
      </c>
      <c r="AN194" s="102">
        <f t="shared" si="40"/>
        <v>0</v>
      </c>
      <c r="AO194" s="102">
        <f t="shared" si="40"/>
        <v>0</v>
      </c>
      <c r="AP194" s="104">
        <f>SUM(C194:AO194)</f>
        <v>0</v>
      </c>
      <c r="AQ194" s="117"/>
    </row>
    <row r="195" spans="1:43" x14ac:dyDescent="0.2">
      <c r="A195" s="493"/>
      <c r="B195" s="493"/>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row>
    <row r="196" spans="1:43" x14ac:dyDescent="0.2">
      <c r="A196" s="493" t="s">
        <v>633</v>
      </c>
      <c r="B196" s="493"/>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57"/>
      <c r="AQ196" s="117"/>
    </row>
    <row r="197" spans="1:43" x14ac:dyDescent="0.2">
      <c r="A197" s="493" t="s">
        <v>152</v>
      </c>
      <c r="B197" s="493"/>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row>
    <row r="198" spans="1:43" ht="20.25" x14ac:dyDescent="0.2">
      <c r="A198" s="131"/>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row>
    <row r="199" spans="1:43"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row>
  </sheetData>
  <sheetProtection algorithmName="SHA-512" hashValue="zBzIW/dsswW4kDFqovvSfpw5n0SlejguVPnbccpm45oycJfINHvmtE46H95k9WMG/x8D5T6EnRzHVha/9A0OZw==" saltValue="X86gWK4rmZlogIV2SfBJKg==" spinCount="100000" sheet="1" formatCells="0"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77:B177"/>
    <mergeCell ref="A100:B100"/>
    <mergeCell ref="A102:B102"/>
    <mergeCell ref="A104:B104"/>
    <mergeCell ref="A128:B128"/>
    <mergeCell ref="A130:B130"/>
    <mergeCell ref="A157:B157"/>
    <mergeCell ref="A19:B19"/>
    <mergeCell ref="A24:B24"/>
    <mergeCell ref="A98:B98"/>
    <mergeCell ref="A32:B32"/>
    <mergeCell ref="A39:B39"/>
    <mergeCell ref="A45:B45"/>
    <mergeCell ref="A55:B55"/>
    <mergeCell ref="A84:B84"/>
    <mergeCell ref="A92:B92"/>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110"/>
  <sheetViews>
    <sheetView showGridLines="0" showZeros="0" topLeftCell="A64" zoomScale="98" zoomScaleNormal="98" zoomScaleSheetLayoutView="100" workbookViewId="0">
      <selection activeCell="H102" sqref="H102"/>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3"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8" customFormat="1" ht="18" customHeight="1" x14ac:dyDescent="0.2">
      <c r="A1" s="67"/>
      <c r="B1" s="732" t="str">
        <f>"Balansstandenoverzicht gemeente "&amp;+'4.Informatie'!C6&amp;" ("&amp;'4.Informatie'!C7&amp;"): "&amp;"periode "&amp;'4.Informatie'!C10&amp;", jaar "&amp;'4.Informatie'!C8</f>
        <v>Balansstandenoverzicht gemeente aaaa (xxxx): periode , jaar 2025</v>
      </c>
      <c r="C1" s="732" t="str">
        <f>"Balansstandenoverzicht gemeente "&amp;+'4.Informatie'!D6&amp;" ("&amp;'4.Informatie'!D7&amp;"): "&amp;"jaar "&amp;'4.Informatie'!D8</f>
        <v xml:space="preserve">Balansstandenoverzicht gemeente  (): jaar </v>
      </c>
      <c r="D1" s="732" t="str">
        <f>"Balansstandenoverzicht gemeente "&amp;+'4.Informatie'!E6&amp;" ("&amp;'4.Informatie'!E7&amp;"): "&amp;"jaar "&amp;'4.Informatie'!E8</f>
        <v xml:space="preserve">Balansstandenoverzicht gemeente  (): jaar </v>
      </c>
      <c r="E1" s="732" t="str">
        <f>"Balansstandenoverzicht gemeente "&amp;+'4.Informatie'!F6&amp;" ("&amp;'4.Informatie'!F7&amp;"): "&amp;"jaar "&amp;'4.Informatie'!F8</f>
        <v xml:space="preserve">Balansstandenoverzicht gemeente  (): jaar </v>
      </c>
      <c r="F1" s="732" t="str">
        <f>"Balansstandenoverzicht gemeente "&amp;+'4.Informatie'!G6&amp;" ("&amp;'4.Informatie'!G7&amp;"): "&amp;"jaar "&amp;'4.Informatie'!G8</f>
        <v xml:space="preserve">Balansstandenoverzicht gemeente  (): jaar </v>
      </c>
      <c r="G1" s="732" t="str">
        <f>"Balansstandenoverzicht gemeente "&amp;+'4.Informatie'!H6&amp;" ("&amp;'4.Informatie'!H7&amp;"): "&amp;"jaar "&amp;'4.Informatie'!H8</f>
        <v xml:space="preserve">Balansstandenoverzicht gemeente  (): jaar </v>
      </c>
      <c r="H1" s="732" t="str">
        <f>"Balansstandenoverzicht gemeente "&amp;+'4.Informatie'!I6&amp;" ("&amp;'4.Informatie'!I7&amp;"): "&amp;"jaar "&amp;'4.Informatie'!I8</f>
        <v xml:space="preserve">Balansstandenoverzicht gemeente  (): jaar </v>
      </c>
      <c r="I1" s="732" t="str">
        <f>"Balansstandenoverzicht gemeente "&amp;+'4.Informatie'!J6&amp;" ("&amp;'4.Informatie'!J7&amp;"): "&amp;"jaar "&amp;'4.Informatie'!J8</f>
        <v xml:space="preserve">Balansstandenoverzicht gemeente  (): jaar </v>
      </c>
    </row>
    <row r="2" spans="1:12" s="71" customFormat="1" ht="18" customHeight="1" x14ac:dyDescent="0.2">
      <c r="A2" s="69"/>
      <c r="B2" s="129" t="s">
        <v>136</v>
      </c>
      <c r="C2" s="69"/>
      <c r="D2" s="70"/>
      <c r="E2" s="70"/>
      <c r="F2" s="70"/>
    </row>
    <row r="3" spans="1:12" ht="12.75" customHeight="1" x14ac:dyDescent="0.2">
      <c r="A3" s="72"/>
      <c r="B3" s="508"/>
      <c r="C3" s="509"/>
      <c r="D3" s="73" t="s">
        <v>134</v>
      </c>
      <c r="E3" s="74"/>
      <c r="F3" s="541" t="s">
        <v>446</v>
      </c>
      <c r="G3" s="542"/>
      <c r="H3" s="543" t="s">
        <v>187</v>
      </c>
      <c r="I3" s="75"/>
    </row>
    <row r="4" spans="1:12" ht="12.75" customHeight="1" x14ac:dyDescent="0.2">
      <c r="A4" s="37"/>
      <c r="B4" s="510" t="s">
        <v>135</v>
      </c>
      <c r="C4" s="511"/>
      <c r="D4" s="511"/>
      <c r="E4" s="76"/>
      <c r="F4" s="36"/>
      <c r="G4" s="77"/>
      <c r="H4" s="36"/>
      <c r="I4" s="77"/>
    </row>
    <row r="5" spans="1:12" ht="19.5" customHeight="1" x14ac:dyDescent="0.2">
      <c r="A5" s="72"/>
      <c r="B5" s="512" t="s">
        <v>137</v>
      </c>
      <c r="C5" s="513"/>
      <c r="D5" s="78"/>
      <c r="E5" s="79"/>
      <c r="F5" s="80"/>
      <c r="G5" s="81"/>
      <c r="H5" s="80"/>
      <c r="I5" s="81"/>
    </row>
    <row r="6" spans="1:12" ht="19.5" customHeight="1" x14ac:dyDescent="0.2">
      <c r="A6" s="72"/>
      <c r="B6" s="514" t="s">
        <v>161</v>
      </c>
      <c r="C6" s="515"/>
      <c r="D6" s="78"/>
      <c r="E6" s="118"/>
      <c r="F6" s="80"/>
      <c r="G6" s="81"/>
      <c r="H6" s="80"/>
      <c r="I6" s="81"/>
    </row>
    <row r="7" spans="1:12" ht="12.75" x14ac:dyDescent="0.2">
      <c r="A7" s="72"/>
      <c r="B7" s="516" t="s">
        <v>162</v>
      </c>
      <c r="C7" s="517"/>
      <c r="D7" s="518" t="s">
        <v>56</v>
      </c>
      <c r="E7" s="205"/>
      <c r="F7" s="84"/>
      <c r="G7" s="85"/>
      <c r="H7" s="84"/>
      <c r="I7" s="81"/>
      <c r="K7" s="216" t="s">
        <v>604</v>
      </c>
      <c r="L7" s="206"/>
    </row>
    <row r="8" spans="1:12" ht="12.75" x14ac:dyDescent="0.2">
      <c r="A8" s="72"/>
      <c r="B8" s="516" t="s">
        <v>163</v>
      </c>
      <c r="C8" s="517"/>
      <c r="D8" s="518" t="s">
        <v>58</v>
      </c>
      <c r="E8" s="205"/>
      <c r="F8" s="84"/>
      <c r="G8" s="85"/>
      <c r="H8" s="84"/>
      <c r="I8" s="81"/>
      <c r="K8" s="216" t="s">
        <v>604</v>
      </c>
    </row>
    <row r="9" spans="1:12" ht="12.75" x14ac:dyDescent="0.2">
      <c r="A9" s="72"/>
      <c r="B9" s="519" t="s">
        <v>173</v>
      </c>
      <c r="C9" s="517"/>
      <c r="D9" s="518" t="s">
        <v>243</v>
      </c>
      <c r="E9" s="205"/>
      <c r="F9" s="84"/>
      <c r="G9" s="85"/>
      <c r="H9" s="84"/>
      <c r="I9" s="81"/>
      <c r="K9" s="216" t="s">
        <v>604</v>
      </c>
    </row>
    <row r="10" spans="1:12" ht="19.5" customHeight="1" x14ac:dyDescent="0.2">
      <c r="A10" s="72"/>
      <c r="B10" s="520" t="s">
        <v>164</v>
      </c>
      <c r="C10" s="517"/>
      <c r="D10" s="518"/>
      <c r="E10" s="205"/>
      <c r="F10" s="83"/>
      <c r="G10" s="85"/>
      <c r="H10" s="83"/>
      <c r="I10" s="81"/>
    </row>
    <row r="11" spans="1:12" ht="12.75" x14ac:dyDescent="0.2">
      <c r="A11" s="72"/>
      <c r="B11" s="519" t="s">
        <v>165</v>
      </c>
      <c r="C11" s="517"/>
      <c r="D11" s="518" t="s">
        <v>432</v>
      </c>
      <c r="E11" s="205"/>
      <c r="F11" s="558"/>
      <c r="G11" s="85"/>
      <c r="H11" s="558"/>
      <c r="I11" s="81"/>
      <c r="K11" s="216" t="s">
        <v>604</v>
      </c>
    </row>
    <row r="12" spans="1:12" ht="12.75" x14ac:dyDescent="0.2">
      <c r="A12" s="72"/>
      <c r="B12" s="519" t="s">
        <v>166</v>
      </c>
      <c r="C12" s="517"/>
      <c r="D12" s="518" t="s">
        <v>61</v>
      </c>
      <c r="E12" s="205"/>
      <c r="F12" s="558"/>
      <c r="G12" s="85"/>
      <c r="H12" s="558"/>
      <c r="I12" s="81"/>
      <c r="K12" s="216" t="s">
        <v>604</v>
      </c>
    </row>
    <row r="13" spans="1:12" ht="12.75" x14ac:dyDescent="0.2">
      <c r="A13" s="72"/>
      <c r="B13" s="519" t="s">
        <v>167</v>
      </c>
      <c r="C13" s="517"/>
      <c r="D13" s="518" t="s">
        <v>63</v>
      </c>
      <c r="E13" s="205"/>
      <c r="F13" s="558"/>
      <c r="G13" s="85"/>
      <c r="H13" s="558"/>
      <c r="I13" s="81"/>
      <c r="K13" s="216" t="s">
        <v>604</v>
      </c>
    </row>
    <row r="14" spans="1:12" ht="12.75" x14ac:dyDescent="0.2">
      <c r="A14" s="72"/>
      <c r="B14" s="519" t="s">
        <v>168</v>
      </c>
      <c r="C14" s="517"/>
      <c r="D14" s="518" t="s">
        <v>65</v>
      </c>
      <c r="E14" s="205"/>
      <c r="F14" s="558"/>
      <c r="G14" s="85"/>
      <c r="H14" s="558"/>
      <c r="I14" s="81"/>
      <c r="K14" s="216" t="s">
        <v>604</v>
      </c>
    </row>
    <row r="15" spans="1:12" ht="12.75" x14ac:dyDescent="0.2">
      <c r="A15" s="72"/>
      <c r="B15" s="519" t="s">
        <v>169</v>
      </c>
      <c r="C15" s="517"/>
      <c r="D15" s="518" t="s">
        <v>67</v>
      </c>
      <c r="E15" s="205"/>
      <c r="F15" s="558"/>
      <c r="G15" s="85"/>
      <c r="H15" s="558"/>
      <c r="I15" s="81"/>
      <c r="K15" s="216" t="s">
        <v>604</v>
      </c>
    </row>
    <row r="16" spans="1:12" ht="12.75" x14ac:dyDescent="0.2">
      <c r="A16" s="72"/>
      <c r="B16" s="519" t="s">
        <v>170</v>
      </c>
      <c r="C16" s="517"/>
      <c r="D16" s="518" t="s">
        <v>69</v>
      </c>
      <c r="E16" s="205"/>
      <c r="F16" s="558"/>
      <c r="G16" s="85"/>
      <c r="H16" s="558"/>
      <c r="I16" s="81"/>
      <c r="K16" s="216" t="s">
        <v>604</v>
      </c>
    </row>
    <row r="17" spans="1:13" ht="12.75" x14ac:dyDescent="0.2">
      <c r="A17" s="72"/>
      <c r="B17" s="519" t="s">
        <v>171</v>
      </c>
      <c r="C17" s="517"/>
      <c r="D17" s="518" t="s">
        <v>71</v>
      </c>
      <c r="E17" s="205"/>
      <c r="F17" s="558"/>
      <c r="G17" s="85"/>
      <c r="H17" s="558"/>
      <c r="I17" s="81"/>
      <c r="K17" s="216" t="s">
        <v>604</v>
      </c>
    </row>
    <row r="18" spans="1:13" ht="19.5" customHeight="1" x14ac:dyDescent="0.2">
      <c r="A18" s="72"/>
      <c r="B18" s="520" t="s">
        <v>172</v>
      </c>
      <c r="C18" s="517"/>
      <c r="D18" s="518"/>
      <c r="E18" s="205"/>
      <c r="F18" s="83"/>
      <c r="G18" s="85"/>
      <c r="H18" s="83"/>
      <c r="I18" s="81"/>
    </row>
    <row r="19" spans="1:13" ht="12.75" x14ac:dyDescent="0.2">
      <c r="A19" s="72"/>
      <c r="B19" s="519" t="s">
        <v>138</v>
      </c>
      <c r="C19" s="517"/>
      <c r="D19" s="518" t="s">
        <v>73</v>
      </c>
      <c r="E19" s="205"/>
      <c r="F19" s="558"/>
      <c r="G19" s="85"/>
      <c r="H19" s="84"/>
      <c r="I19" s="81"/>
      <c r="K19" s="216" t="s">
        <v>605</v>
      </c>
    </row>
    <row r="20" spans="1:13" ht="12.75" x14ac:dyDescent="0.2">
      <c r="A20" s="72"/>
      <c r="B20" s="519" t="s">
        <v>139</v>
      </c>
      <c r="C20" s="517"/>
      <c r="D20" s="518" t="s">
        <v>75</v>
      </c>
      <c r="E20" s="205"/>
      <c r="F20" s="558"/>
      <c r="G20" s="85"/>
      <c r="H20" s="84"/>
      <c r="I20" s="81"/>
      <c r="K20" s="216" t="s">
        <v>605</v>
      </c>
    </row>
    <row r="21" spans="1:13" ht="12.75" x14ac:dyDescent="0.2">
      <c r="A21" s="72"/>
      <c r="B21" s="519" t="s">
        <v>140</v>
      </c>
      <c r="C21" s="517"/>
      <c r="D21" s="518" t="s">
        <v>77</v>
      </c>
      <c r="E21" s="205"/>
      <c r="F21" s="558"/>
      <c r="G21" s="85"/>
      <c r="H21" s="84"/>
      <c r="I21" s="81"/>
      <c r="K21" s="216" t="s">
        <v>605</v>
      </c>
    </row>
    <row r="22" spans="1:13" ht="12.75" x14ac:dyDescent="0.2">
      <c r="A22" s="72"/>
      <c r="B22" s="519" t="s">
        <v>141</v>
      </c>
      <c r="C22" s="517"/>
      <c r="D22" s="518" t="s">
        <v>79</v>
      </c>
      <c r="E22" s="205"/>
      <c r="F22" s="558"/>
      <c r="G22" s="85"/>
      <c r="H22" s="84"/>
      <c r="I22" s="81"/>
      <c r="K22" s="216" t="s">
        <v>605</v>
      </c>
      <c r="M22" s="38"/>
    </row>
    <row r="23" spans="1:13" ht="12.75" x14ac:dyDescent="0.2">
      <c r="A23" s="72"/>
      <c r="B23" s="519" t="s">
        <v>142</v>
      </c>
      <c r="C23" s="517"/>
      <c r="D23" s="518" t="s">
        <v>81</v>
      </c>
      <c r="E23" s="205"/>
      <c r="F23" s="558"/>
      <c r="G23" s="85"/>
      <c r="H23" s="84"/>
      <c r="I23" s="81"/>
      <c r="K23" s="216" t="s">
        <v>605</v>
      </c>
    </row>
    <row r="24" spans="1:13" ht="12.75" x14ac:dyDescent="0.2">
      <c r="A24" s="72"/>
      <c r="B24" s="519" t="s">
        <v>143</v>
      </c>
      <c r="C24" s="517"/>
      <c r="D24" s="518" t="s">
        <v>83</v>
      </c>
      <c r="E24" s="205"/>
      <c r="F24" s="558"/>
      <c r="G24" s="85"/>
      <c r="H24" s="84"/>
      <c r="I24" s="81"/>
      <c r="K24" s="216" t="s">
        <v>605</v>
      </c>
    </row>
    <row r="25" spans="1:13" ht="12.75" x14ac:dyDescent="0.2">
      <c r="A25" s="72"/>
      <c r="B25" s="519" t="s">
        <v>961</v>
      </c>
      <c r="C25" s="517"/>
      <c r="D25" s="518" t="s">
        <v>197</v>
      </c>
      <c r="E25" s="205"/>
      <c r="F25" s="558"/>
      <c r="G25" s="85"/>
      <c r="H25" s="84"/>
      <c r="I25" s="81"/>
      <c r="K25" s="216" t="s">
        <v>605</v>
      </c>
    </row>
    <row r="26" spans="1:13" ht="12.75" x14ac:dyDescent="0.2">
      <c r="A26" s="72"/>
      <c r="B26" s="521" t="s">
        <v>931</v>
      </c>
      <c r="C26" s="517"/>
      <c r="D26" s="518" t="s">
        <v>870</v>
      </c>
      <c r="E26" s="205"/>
      <c r="F26" s="558"/>
      <c r="G26" s="85"/>
      <c r="H26" s="84"/>
      <c r="I26" s="81"/>
      <c r="K26" s="216" t="s">
        <v>605</v>
      </c>
    </row>
    <row r="27" spans="1:13" ht="12.75" x14ac:dyDescent="0.2">
      <c r="A27" s="72"/>
      <c r="B27" s="519" t="s">
        <v>932</v>
      </c>
      <c r="C27" s="517"/>
      <c r="D27" s="518" t="s">
        <v>871</v>
      </c>
      <c r="E27" s="205"/>
      <c r="F27" s="558"/>
      <c r="G27" s="85"/>
      <c r="H27" s="84"/>
      <c r="I27" s="81"/>
      <c r="K27" s="216" t="s">
        <v>605</v>
      </c>
    </row>
    <row r="28" spans="1:13" ht="12.75" x14ac:dyDescent="0.2">
      <c r="A28" s="72"/>
      <c r="B28" s="521" t="s">
        <v>933</v>
      </c>
      <c r="C28" s="517"/>
      <c r="D28" s="518" t="s">
        <v>872</v>
      </c>
      <c r="E28" s="205"/>
      <c r="F28" s="558"/>
      <c r="G28" s="85"/>
      <c r="H28" s="84"/>
      <c r="I28" s="81"/>
      <c r="K28" s="216" t="s">
        <v>605</v>
      </c>
    </row>
    <row r="29" spans="1:13" ht="12.75" x14ac:dyDescent="0.2">
      <c r="A29" s="72"/>
      <c r="B29" s="522" t="s">
        <v>239</v>
      </c>
      <c r="C29" s="517"/>
      <c r="D29" s="518" t="s">
        <v>198</v>
      </c>
      <c r="E29" s="205"/>
      <c r="F29" s="558"/>
      <c r="G29" s="85"/>
      <c r="H29" s="84"/>
      <c r="I29" s="81"/>
      <c r="K29" s="216" t="s">
        <v>605</v>
      </c>
    </row>
    <row r="30" spans="1:13" ht="12.75" x14ac:dyDescent="0.2">
      <c r="A30" s="72"/>
      <c r="B30" s="522" t="s">
        <v>240</v>
      </c>
      <c r="C30" s="517"/>
      <c r="D30" s="518" t="s">
        <v>199</v>
      </c>
      <c r="E30" s="205"/>
      <c r="F30" s="558"/>
      <c r="G30" s="85"/>
      <c r="H30" s="84"/>
      <c r="I30" s="81"/>
      <c r="K30" s="216" t="s">
        <v>605</v>
      </c>
    </row>
    <row r="31" spans="1:13" ht="12.75" x14ac:dyDescent="0.2">
      <c r="A31" s="72"/>
      <c r="B31" s="522" t="s">
        <v>241</v>
      </c>
      <c r="C31" s="517"/>
      <c r="D31" s="518" t="s">
        <v>200</v>
      </c>
      <c r="E31" s="205"/>
      <c r="F31" s="558"/>
      <c r="G31" s="85"/>
      <c r="H31" s="84"/>
      <c r="I31" s="81"/>
      <c r="K31" s="216" t="s">
        <v>605</v>
      </c>
    </row>
    <row r="32" spans="1:13" ht="19.5" customHeight="1" x14ac:dyDescent="0.2">
      <c r="A32" s="72"/>
      <c r="B32" s="523" t="s">
        <v>87</v>
      </c>
      <c r="C32" s="517"/>
      <c r="D32" s="524"/>
      <c r="E32" s="205"/>
      <c r="F32" s="86"/>
      <c r="G32" s="85"/>
      <c r="H32" s="86"/>
      <c r="I32" s="81"/>
    </row>
    <row r="33" spans="1:11" ht="19.5" customHeight="1" x14ac:dyDescent="0.2">
      <c r="A33" s="72"/>
      <c r="B33" s="525" t="s">
        <v>174</v>
      </c>
      <c r="C33" s="517"/>
      <c r="D33" s="524"/>
      <c r="E33" s="205"/>
      <c r="F33" s="86"/>
      <c r="G33" s="85"/>
      <c r="H33" s="86"/>
      <c r="I33" s="81"/>
    </row>
    <row r="34" spans="1:11" ht="12.75" x14ac:dyDescent="0.2">
      <c r="A34" s="72"/>
      <c r="B34" s="519" t="s">
        <v>175</v>
      </c>
      <c r="C34" s="517"/>
      <c r="D34" s="518" t="s">
        <v>88</v>
      </c>
      <c r="E34" s="205"/>
      <c r="F34" s="558"/>
      <c r="G34" s="85"/>
      <c r="H34" s="558"/>
      <c r="I34" s="81"/>
      <c r="K34" s="216" t="s">
        <v>604</v>
      </c>
    </row>
    <row r="35" spans="1:11" ht="12.75" x14ac:dyDescent="0.2">
      <c r="A35" s="72"/>
      <c r="B35" s="519" t="s">
        <v>176</v>
      </c>
      <c r="C35" s="517"/>
      <c r="D35" s="518" t="s">
        <v>90</v>
      </c>
      <c r="E35" s="205"/>
      <c r="F35" s="558"/>
      <c r="G35" s="85"/>
      <c r="H35" s="558"/>
      <c r="I35" s="81"/>
      <c r="K35" s="216" t="s">
        <v>604</v>
      </c>
    </row>
    <row r="36" spans="1:11" ht="12.75" x14ac:dyDescent="0.2">
      <c r="A36" s="72"/>
      <c r="B36" s="519" t="s">
        <v>177</v>
      </c>
      <c r="C36" s="517"/>
      <c r="D36" s="518" t="s">
        <v>92</v>
      </c>
      <c r="E36" s="205"/>
      <c r="F36" s="558"/>
      <c r="G36" s="85"/>
      <c r="H36" s="558"/>
      <c r="I36" s="81"/>
      <c r="K36" s="216" t="s">
        <v>604</v>
      </c>
    </row>
    <row r="37" spans="1:11" ht="12.75" x14ac:dyDescent="0.2">
      <c r="A37" s="72"/>
      <c r="B37" s="519" t="s">
        <v>178</v>
      </c>
      <c r="C37" s="517"/>
      <c r="D37" s="518" t="s">
        <v>94</v>
      </c>
      <c r="E37" s="205"/>
      <c r="F37" s="558"/>
      <c r="G37" s="85"/>
      <c r="H37" s="558"/>
      <c r="I37" s="81"/>
      <c r="K37" s="216" t="s">
        <v>604</v>
      </c>
    </row>
    <row r="38" spans="1:11" ht="19.5" customHeight="1" x14ac:dyDescent="0.2">
      <c r="A38" s="72"/>
      <c r="B38" s="520" t="s">
        <v>144</v>
      </c>
      <c r="C38" s="517"/>
      <c r="D38" s="524"/>
      <c r="E38" s="205"/>
      <c r="F38" s="86"/>
      <c r="G38" s="85"/>
      <c r="H38" s="86"/>
      <c r="I38" s="81"/>
    </row>
    <row r="39" spans="1:11" ht="12.75" x14ac:dyDescent="0.2">
      <c r="A39" s="72"/>
      <c r="B39" s="519" t="s">
        <v>934</v>
      </c>
      <c r="C39" s="517"/>
      <c r="D39" s="518" t="s">
        <v>879</v>
      </c>
      <c r="E39" s="205"/>
      <c r="F39" s="558"/>
      <c r="G39" s="85"/>
      <c r="H39" s="84"/>
      <c r="I39" s="81"/>
      <c r="K39" s="216" t="s">
        <v>605</v>
      </c>
    </row>
    <row r="40" spans="1:11" ht="12.75" x14ac:dyDescent="0.2">
      <c r="A40" s="72"/>
      <c r="B40" s="519" t="s">
        <v>935</v>
      </c>
      <c r="C40" s="517"/>
      <c r="D40" s="518" t="s">
        <v>881</v>
      </c>
      <c r="E40" s="205"/>
      <c r="F40" s="558"/>
      <c r="G40" s="85"/>
      <c r="H40" s="84"/>
      <c r="I40" s="81"/>
      <c r="K40" s="216" t="s">
        <v>605</v>
      </c>
    </row>
    <row r="41" spans="1:11" ht="12.75" x14ac:dyDescent="0.2">
      <c r="A41" s="72"/>
      <c r="B41" s="519" t="s">
        <v>936</v>
      </c>
      <c r="C41" s="517"/>
      <c r="D41" s="518" t="s">
        <v>883</v>
      </c>
      <c r="E41" s="205"/>
      <c r="F41" s="558"/>
      <c r="G41" s="85"/>
      <c r="H41" s="84"/>
      <c r="I41" s="81"/>
      <c r="K41" s="216" t="s">
        <v>605</v>
      </c>
    </row>
    <row r="42" spans="1:11" ht="12.75" x14ac:dyDescent="0.2">
      <c r="A42" s="72"/>
      <c r="B42" s="519" t="s">
        <v>959</v>
      </c>
      <c r="C42" s="517"/>
      <c r="D42" s="518" t="s">
        <v>201</v>
      </c>
      <c r="E42" s="205"/>
      <c r="F42" s="558"/>
      <c r="G42" s="85"/>
      <c r="H42" s="84"/>
      <c r="I42" s="81"/>
      <c r="K42" s="216" t="s">
        <v>605</v>
      </c>
    </row>
    <row r="43" spans="1:11" ht="12.75" x14ac:dyDescent="0.2">
      <c r="A43" s="72"/>
      <c r="B43" s="519" t="s">
        <v>937</v>
      </c>
      <c r="C43" s="517"/>
      <c r="D43" s="518" t="s">
        <v>873</v>
      </c>
      <c r="E43" s="205"/>
      <c r="F43" s="558"/>
      <c r="G43" s="85"/>
      <c r="H43" s="84"/>
      <c r="I43" s="81"/>
      <c r="K43" s="216" t="s">
        <v>605</v>
      </c>
    </row>
    <row r="44" spans="1:11" ht="12.75" x14ac:dyDescent="0.2">
      <c r="A44" s="72"/>
      <c r="B44" s="521" t="s">
        <v>938</v>
      </c>
      <c r="C44" s="517"/>
      <c r="D44" s="518" t="s">
        <v>874</v>
      </c>
      <c r="E44" s="205"/>
      <c r="F44" s="558"/>
      <c r="G44" s="85"/>
      <c r="H44" s="84"/>
      <c r="I44" s="81"/>
      <c r="K44" s="216" t="s">
        <v>605</v>
      </c>
    </row>
    <row r="45" spans="1:11" ht="12.75" x14ac:dyDescent="0.2">
      <c r="A45" s="72"/>
      <c r="B45" s="521" t="s">
        <v>939</v>
      </c>
      <c r="C45" s="517"/>
      <c r="D45" s="518" t="s">
        <v>875</v>
      </c>
      <c r="E45" s="205"/>
      <c r="F45" s="558"/>
      <c r="G45" s="85"/>
      <c r="H45" s="84"/>
      <c r="I45" s="81"/>
      <c r="K45" s="216" t="s">
        <v>605</v>
      </c>
    </row>
    <row r="46" spans="1:11" ht="12.75" x14ac:dyDescent="0.2">
      <c r="A46" s="72"/>
      <c r="B46" s="519" t="s">
        <v>222</v>
      </c>
      <c r="C46" s="517"/>
      <c r="D46" s="518" t="s">
        <v>202</v>
      </c>
      <c r="E46" s="205"/>
      <c r="F46" s="558"/>
      <c r="G46" s="85"/>
      <c r="H46" s="84"/>
      <c r="I46" s="81"/>
      <c r="K46" s="216" t="s">
        <v>605</v>
      </c>
    </row>
    <row r="47" spans="1:11" ht="12.75" x14ac:dyDescent="0.2">
      <c r="A47" s="72"/>
      <c r="B47" s="519" t="s">
        <v>223</v>
      </c>
      <c r="C47" s="517"/>
      <c r="D47" s="518" t="s">
        <v>204</v>
      </c>
      <c r="E47" s="205"/>
      <c r="F47" s="558"/>
      <c r="G47" s="85"/>
      <c r="H47" s="84"/>
      <c r="I47" s="81"/>
      <c r="K47" s="216" t="s">
        <v>605</v>
      </c>
    </row>
    <row r="48" spans="1:11" ht="12.75" x14ac:dyDescent="0.2">
      <c r="A48" s="72"/>
      <c r="B48" s="519" t="s">
        <v>960</v>
      </c>
      <c r="C48" s="517"/>
      <c r="D48" s="518" t="s">
        <v>96</v>
      </c>
      <c r="E48" s="205"/>
      <c r="F48" s="558"/>
      <c r="G48" s="85"/>
      <c r="H48" s="84"/>
      <c r="I48" s="81"/>
      <c r="K48" s="216" t="s">
        <v>605</v>
      </c>
    </row>
    <row r="49" spans="1:11" ht="12.75" x14ac:dyDescent="0.2">
      <c r="A49" s="72"/>
      <c r="B49" s="522" t="s">
        <v>233</v>
      </c>
      <c r="C49" s="517"/>
      <c r="D49" s="518" t="s">
        <v>206</v>
      </c>
      <c r="E49" s="205"/>
      <c r="F49" s="558"/>
      <c r="G49" s="85"/>
      <c r="H49" s="84"/>
      <c r="I49" s="81"/>
      <c r="K49" s="216" t="s">
        <v>605</v>
      </c>
    </row>
    <row r="50" spans="1:11" ht="12.75" x14ac:dyDescent="0.2">
      <c r="A50" s="72"/>
      <c r="B50" s="522" t="s">
        <v>234</v>
      </c>
      <c r="C50" s="517"/>
      <c r="D50" s="518" t="s">
        <v>207</v>
      </c>
      <c r="E50" s="205"/>
      <c r="F50" s="558"/>
      <c r="G50" s="85"/>
      <c r="H50" s="84"/>
      <c r="I50" s="81"/>
      <c r="K50" s="216" t="s">
        <v>605</v>
      </c>
    </row>
    <row r="51" spans="1:11" ht="12.75" x14ac:dyDescent="0.2">
      <c r="A51" s="72"/>
      <c r="B51" s="519" t="s">
        <v>235</v>
      </c>
      <c r="C51" s="517"/>
      <c r="D51" s="518" t="s">
        <v>208</v>
      </c>
      <c r="E51" s="205"/>
      <c r="F51" s="558"/>
      <c r="G51" s="85"/>
      <c r="H51" s="84"/>
      <c r="I51" s="81"/>
      <c r="K51" s="216" t="s">
        <v>605</v>
      </c>
    </row>
    <row r="52" spans="1:11" ht="12.75" x14ac:dyDescent="0.2">
      <c r="A52" s="72"/>
      <c r="B52" s="519"/>
      <c r="C52" s="526"/>
      <c r="D52" s="518"/>
      <c r="E52" s="81"/>
      <c r="F52" s="83"/>
      <c r="G52" s="85"/>
      <c r="H52" s="83"/>
      <c r="I52" s="81"/>
    </row>
    <row r="53" spans="1:11" ht="12.75" x14ac:dyDescent="0.2">
      <c r="A53" s="72"/>
      <c r="B53" s="519" t="s">
        <v>193</v>
      </c>
      <c r="C53" s="517"/>
      <c r="D53" s="518" t="s">
        <v>97</v>
      </c>
      <c r="E53" s="205"/>
      <c r="F53" s="84"/>
      <c r="G53" s="85"/>
      <c r="H53" s="84"/>
      <c r="I53" s="81"/>
      <c r="K53" s="216" t="s">
        <v>605</v>
      </c>
    </row>
    <row r="54" spans="1:11" ht="19.5" customHeight="1" x14ac:dyDescent="0.2">
      <c r="A54" s="72"/>
      <c r="B54" s="520" t="s">
        <v>98</v>
      </c>
      <c r="C54" s="526"/>
      <c r="D54" s="518"/>
      <c r="E54" s="81"/>
      <c r="F54" s="85"/>
      <c r="G54" s="85"/>
      <c r="H54" s="85"/>
      <c r="I54" s="81"/>
    </row>
    <row r="55" spans="1:11" ht="12.75" x14ac:dyDescent="0.2">
      <c r="A55" s="72"/>
      <c r="B55" s="521" t="s">
        <v>224</v>
      </c>
      <c r="C55" s="517"/>
      <c r="D55" s="518" t="s">
        <v>209</v>
      </c>
      <c r="E55" s="205"/>
      <c r="F55" s="558"/>
      <c r="G55" s="85"/>
      <c r="H55" s="84"/>
      <c r="I55" s="81"/>
      <c r="K55" s="216" t="s">
        <v>605</v>
      </c>
    </row>
    <row r="56" spans="1:11" ht="12.75" x14ac:dyDescent="0.2">
      <c r="A56" s="72"/>
      <c r="B56" s="521" t="s">
        <v>225</v>
      </c>
      <c r="C56" s="517"/>
      <c r="D56" s="518" t="s">
        <v>210</v>
      </c>
      <c r="E56" s="205"/>
      <c r="F56" s="558"/>
      <c r="G56" s="85"/>
      <c r="H56" s="84"/>
      <c r="I56" s="81"/>
      <c r="K56" s="216" t="s">
        <v>605</v>
      </c>
    </row>
    <row r="57" spans="1:11" ht="12.75" x14ac:dyDescent="0.2">
      <c r="A57" s="72"/>
      <c r="B57" s="521" t="s">
        <v>958</v>
      </c>
      <c r="C57" s="517"/>
      <c r="D57" s="518" t="s">
        <v>211</v>
      </c>
      <c r="E57" s="205"/>
      <c r="F57" s="558"/>
      <c r="G57" s="85"/>
      <c r="H57" s="84"/>
      <c r="I57" s="81"/>
      <c r="K57" s="216" t="s">
        <v>605</v>
      </c>
    </row>
    <row r="58" spans="1:11" ht="12.75" x14ac:dyDescent="0.2">
      <c r="A58" s="72"/>
      <c r="B58" s="521" t="s">
        <v>940</v>
      </c>
      <c r="C58" s="517"/>
      <c r="D58" s="518" t="s">
        <v>888</v>
      </c>
      <c r="E58" s="205"/>
      <c r="F58" s="558"/>
      <c r="G58" s="85"/>
      <c r="H58" s="84"/>
      <c r="I58" s="81"/>
      <c r="K58" s="216" t="s">
        <v>605</v>
      </c>
    </row>
    <row r="59" spans="1:11" ht="12.75" x14ac:dyDescent="0.2">
      <c r="A59" s="72"/>
      <c r="B59" s="521" t="s">
        <v>941</v>
      </c>
      <c r="C59" s="517"/>
      <c r="D59" s="518" t="s">
        <v>889</v>
      </c>
      <c r="E59" s="205"/>
      <c r="F59" s="558"/>
      <c r="G59" s="85"/>
      <c r="H59" s="84"/>
      <c r="I59" s="81"/>
      <c r="K59" s="216" t="s">
        <v>605</v>
      </c>
    </row>
    <row r="60" spans="1:11" ht="12.75" x14ac:dyDescent="0.2">
      <c r="A60" s="72"/>
      <c r="B60" s="521" t="s">
        <v>942</v>
      </c>
      <c r="C60" s="517"/>
      <c r="D60" s="518" t="s">
        <v>890</v>
      </c>
      <c r="E60" s="205"/>
      <c r="F60" s="558"/>
      <c r="G60" s="85"/>
      <c r="H60" s="84"/>
      <c r="I60" s="81"/>
      <c r="K60" s="216" t="s">
        <v>605</v>
      </c>
    </row>
    <row r="61" spans="1:11" s="38" customFormat="1" x14ac:dyDescent="0.2">
      <c r="A61" s="87"/>
      <c r="B61" s="527"/>
      <c r="C61" s="526"/>
      <c r="D61" s="78"/>
      <c r="E61" s="81"/>
      <c r="F61" s="85"/>
      <c r="G61" s="85"/>
      <c r="H61" s="85"/>
      <c r="I61" s="81"/>
    </row>
    <row r="62" spans="1:11" ht="12.75" x14ac:dyDescent="0.2">
      <c r="A62" s="37"/>
      <c r="B62" s="510" t="s">
        <v>145</v>
      </c>
      <c r="C62" s="511"/>
      <c r="D62" s="511"/>
      <c r="E62" s="76"/>
      <c r="F62" s="88"/>
      <c r="G62" s="89"/>
      <c r="H62" s="88"/>
      <c r="I62" s="77"/>
    </row>
    <row r="63" spans="1:11" ht="19.5" customHeight="1" x14ac:dyDescent="0.2">
      <c r="A63" s="90"/>
      <c r="B63" s="528" t="s">
        <v>100</v>
      </c>
      <c r="C63" s="526"/>
      <c r="D63" s="78"/>
      <c r="E63" s="91"/>
      <c r="F63" s="92"/>
      <c r="G63" s="85"/>
      <c r="H63" s="92"/>
      <c r="I63" s="81"/>
    </row>
    <row r="64" spans="1:11" ht="19.5" customHeight="1" x14ac:dyDescent="0.2">
      <c r="A64" s="90"/>
      <c r="B64" s="529" t="s">
        <v>179</v>
      </c>
      <c r="C64" s="526"/>
      <c r="D64" s="78"/>
      <c r="E64" s="91"/>
      <c r="F64" s="92"/>
      <c r="G64" s="85"/>
      <c r="H64" s="92"/>
      <c r="I64" s="81"/>
    </row>
    <row r="65" spans="1:11" ht="12.75" x14ac:dyDescent="0.2">
      <c r="A65" s="90"/>
      <c r="B65" s="519" t="s">
        <v>180</v>
      </c>
      <c r="C65" s="526"/>
      <c r="D65" s="518" t="s">
        <v>101</v>
      </c>
      <c r="E65" s="81"/>
      <c r="F65" s="558"/>
      <c r="G65" s="85"/>
      <c r="H65" s="558"/>
      <c r="I65" s="81"/>
      <c r="K65" s="216" t="s">
        <v>604</v>
      </c>
    </row>
    <row r="66" spans="1:11" ht="12.75" x14ac:dyDescent="0.2">
      <c r="A66" s="90"/>
      <c r="B66" s="519" t="s">
        <v>226</v>
      </c>
      <c r="C66" s="526"/>
      <c r="D66" s="518" t="s">
        <v>103</v>
      </c>
      <c r="E66" s="81"/>
      <c r="F66" s="558"/>
      <c r="G66" s="85"/>
      <c r="H66" s="558"/>
      <c r="I66" s="81"/>
      <c r="K66" s="216" t="s">
        <v>604</v>
      </c>
    </row>
    <row r="67" spans="1:11" ht="12.75" x14ac:dyDescent="0.2">
      <c r="A67" s="90"/>
      <c r="B67" s="519" t="s">
        <v>181</v>
      </c>
      <c r="C67" s="526"/>
      <c r="D67" s="518" t="s">
        <v>104</v>
      </c>
      <c r="E67" s="81"/>
      <c r="F67" s="558"/>
      <c r="G67" s="85"/>
      <c r="H67" s="558"/>
      <c r="I67" s="81"/>
      <c r="K67" s="216" t="s">
        <v>604</v>
      </c>
    </row>
    <row r="68" spans="1:11" ht="12.75" x14ac:dyDescent="0.2">
      <c r="A68" s="90"/>
      <c r="B68" s="519"/>
      <c r="C68" s="526"/>
      <c r="D68" s="518"/>
      <c r="E68" s="81"/>
      <c r="F68" s="83"/>
      <c r="G68" s="85"/>
      <c r="H68" s="83"/>
      <c r="I68" s="81"/>
    </row>
    <row r="69" spans="1:11" ht="12.75" x14ac:dyDescent="0.2">
      <c r="A69" s="90"/>
      <c r="B69" s="521" t="s">
        <v>107</v>
      </c>
      <c r="C69" s="526"/>
      <c r="D69" s="518" t="s">
        <v>106</v>
      </c>
      <c r="E69" s="81"/>
      <c r="F69" s="84"/>
      <c r="G69" s="85"/>
      <c r="H69" s="84"/>
      <c r="I69" s="81"/>
      <c r="K69" s="216" t="s">
        <v>604</v>
      </c>
    </row>
    <row r="70" spans="1:11" ht="19.5" customHeight="1" x14ac:dyDescent="0.2">
      <c r="A70" s="90"/>
      <c r="B70" s="525" t="s">
        <v>146</v>
      </c>
      <c r="C70" s="526"/>
      <c r="D70" s="518"/>
      <c r="E70" s="81"/>
      <c r="F70" s="85"/>
      <c r="G70" s="85"/>
      <c r="H70" s="85"/>
      <c r="I70" s="81"/>
    </row>
    <row r="71" spans="1:11" ht="12.75" x14ac:dyDescent="0.2">
      <c r="A71" s="90"/>
      <c r="B71" s="519" t="s">
        <v>147</v>
      </c>
      <c r="C71" s="526"/>
      <c r="D71" s="518" t="s">
        <v>108</v>
      </c>
      <c r="E71" s="81"/>
      <c r="F71" s="558"/>
      <c r="G71" s="85"/>
      <c r="H71" s="558"/>
      <c r="I71" s="81"/>
      <c r="K71" s="216" t="s">
        <v>605</v>
      </c>
    </row>
    <row r="72" spans="1:11" ht="12.75" x14ac:dyDescent="0.2">
      <c r="A72" s="90"/>
      <c r="B72" s="519" t="s">
        <v>158</v>
      </c>
      <c r="C72" s="526"/>
      <c r="D72" s="518" t="s">
        <v>110</v>
      </c>
      <c r="E72" s="81"/>
      <c r="F72" s="558"/>
      <c r="G72" s="85"/>
      <c r="H72" s="558"/>
      <c r="I72" s="81"/>
      <c r="K72" s="216" t="s">
        <v>605</v>
      </c>
    </row>
    <row r="73" spans="1:11" ht="12.75" x14ac:dyDescent="0.2">
      <c r="A73" s="90"/>
      <c r="B73" s="519" t="s">
        <v>159</v>
      </c>
      <c r="C73" s="526"/>
      <c r="D73" s="518" t="s">
        <v>112</v>
      </c>
      <c r="E73" s="81"/>
      <c r="F73" s="558"/>
      <c r="G73" s="85"/>
      <c r="H73" s="558"/>
      <c r="I73" s="81"/>
      <c r="K73" s="216" t="s">
        <v>605</v>
      </c>
    </row>
    <row r="74" spans="1:11" ht="12.75" x14ac:dyDescent="0.2">
      <c r="A74" s="90"/>
      <c r="B74" s="519" t="s">
        <v>160</v>
      </c>
      <c r="C74" s="526"/>
      <c r="D74" s="518" t="s">
        <v>114</v>
      </c>
      <c r="E74" s="81"/>
      <c r="F74" s="558"/>
      <c r="G74" s="85"/>
      <c r="H74" s="558"/>
      <c r="I74" s="81"/>
      <c r="K74" s="216" t="s">
        <v>605</v>
      </c>
    </row>
    <row r="75" spans="1:11" ht="12.75" x14ac:dyDescent="0.2">
      <c r="A75" s="90"/>
      <c r="B75" s="521" t="s">
        <v>148</v>
      </c>
      <c r="C75" s="530"/>
      <c r="D75" s="531" t="s">
        <v>213</v>
      </c>
      <c r="E75" s="81"/>
      <c r="F75" s="558"/>
      <c r="G75" s="85"/>
      <c r="H75" s="558"/>
      <c r="I75" s="81"/>
      <c r="K75" s="216" t="s">
        <v>605</v>
      </c>
    </row>
    <row r="76" spans="1:11" ht="12.75" x14ac:dyDescent="0.2">
      <c r="A76" s="90"/>
      <c r="B76" s="521" t="s">
        <v>962</v>
      </c>
      <c r="C76" s="526"/>
      <c r="D76" s="518" t="s">
        <v>891</v>
      </c>
      <c r="E76" s="81"/>
      <c r="F76" s="558"/>
      <c r="G76" s="85"/>
      <c r="H76" s="558"/>
      <c r="I76" s="81"/>
      <c r="K76" s="216" t="s">
        <v>605</v>
      </c>
    </row>
    <row r="77" spans="1:11" ht="12.75" x14ac:dyDescent="0.2">
      <c r="A77" s="90"/>
      <c r="B77" s="521" t="s">
        <v>963</v>
      </c>
      <c r="C77" s="526"/>
      <c r="D77" s="518" t="s">
        <v>892</v>
      </c>
      <c r="E77" s="81"/>
      <c r="F77" s="558"/>
      <c r="G77" s="85"/>
      <c r="H77" s="558"/>
      <c r="I77" s="81"/>
      <c r="K77" s="216" t="s">
        <v>605</v>
      </c>
    </row>
    <row r="78" spans="1:11" ht="12.75" x14ac:dyDescent="0.2">
      <c r="A78" s="90"/>
      <c r="B78" s="521" t="s">
        <v>964</v>
      </c>
      <c r="C78" s="526"/>
      <c r="D78" s="518" t="s">
        <v>893</v>
      </c>
      <c r="E78" s="81"/>
      <c r="F78" s="558"/>
      <c r="G78" s="85"/>
      <c r="H78" s="558"/>
      <c r="I78" s="81"/>
      <c r="K78" s="216" t="s">
        <v>605</v>
      </c>
    </row>
    <row r="79" spans="1:11" ht="12.75" x14ac:dyDescent="0.2">
      <c r="A79" s="90"/>
      <c r="B79" s="521" t="s">
        <v>191</v>
      </c>
      <c r="C79" s="526"/>
      <c r="D79" s="518" t="s">
        <v>117</v>
      </c>
      <c r="E79" s="81"/>
      <c r="F79" s="558"/>
      <c r="G79" s="85"/>
      <c r="H79" s="558"/>
      <c r="I79" s="81"/>
      <c r="K79" s="216" t="s">
        <v>605</v>
      </c>
    </row>
    <row r="80" spans="1:11" ht="12.75" x14ac:dyDescent="0.2">
      <c r="A80" s="90"/>
      <c r="B80" s="519" t="s">
        <v>149</v>
      </c>
      <c r="C80" s="526"/>
      <c r="D80" s="518" t="s">
        <v>118</v>
      </c>
      <c r="E80" s="81"/>
      <c r="F80" s="558"/>
      <c r="G80" s="85"/>
      <c r="H80" s="558"/>
      <c r="I80" s="81"/>
      <c r="K80" s="216" t="s">
        <v>605</v>
      </c>
    </row>
    <row r="81" spans="1:12" ht="12.75" x14ac:dyDescent="0.2">
      <c r="A81" s="90"/>
      <c r="B81" s="519" t="s">
        <v>121</v>
      </c>
      <c r="C81" s="526"/>
      <c r="D81" s="518" t="s">
        <v>120</v>
      </c>
      <c r="E81" s="81"/>
      <c r="F81" s="558"/>
      <c r="G81" s="85"/>
      <c r="H81" s="558"/>
      <c r="I81" s="81"/>
      <c r="K81" s="216" t="s">
        <v>605</v>
      </c>
    </row>
    <row r="82" spans="1:12" ht="12.75" x14ac:dyDescent="0.2">
      <c r="A82" s="90"/>
      <c r="B82" s="532" t="s">
        <v>434</v>
      </c>
      <c r="C82" s="533"/>
      <c r="D82" s="518" t="s">
        <v>433</v>
      </c>
      <c r="E82" s="81"/>
      <c r="F82" s="558"/>
      <c r="G82" s="85"/>
      <c r="H82" s="558"/>
      <c r="I82" s="81"/>
      <c r="K82" s="216" t="s">
        <v>605</v>
      </c>
    </row>
    <row r="83" spans="1:12" ht="12.75" x14ac:dyDescent="0.2">
      <c r="A83" s="90"/>
      <c r="B83" s="534" t="s">
        <v>733</v>
      </c>
      <c r="C83" s="533"/>
      <c r="D83" s="518" t="s">
        <v>681</v>
      </c>
      <c r="E83" s="81"/>
      <c r="F83" s="559"/>
      <c r="G83" s="85"/>
      <c r="H83" s="558"/>
      <c r="I83" s="81"/>
      <c r="K83" s="216" t="s">
        <v>605</v>
      </c>
    </row>
    <row r="84" spans="1:12" ht="19.5" customHeight="1" x14ac:dyDescent="0.2">
      <c r="A84" s="90"/>
      <c r="B84" s="523" t="s">
        <v>123</v>
      </c>
      <c r="C84" s="526"/>
      <c r="D84" s="207"/>
      <c r="E84" s="81"/>
      <c r="F84" s="85"/>
      <c r="G84" s="85"/>
      <c r="H84" s="85"/>
      <c r="I84" s="81"/>
      <c r="J84" s="208"/>
      <c r="K84" s="208"/>
      <c r="L84" s="208"/>
    </row>
    <row r="85" spans="1:12" ht="19.5" customHeight="1" x14ac:dyDescent="0.2">
      <c r="A85" s="90"/>
      <c r="B85" s="525" t="s">
        <v>150</v>
      </c>
      <c r="C85" s="526"/>
      <c r="D85" s="207"/>
      <c r="E85" s="81"/>
      <c r="F85" s="85"/>
      <c r="G85" s="85"/>
      <c r="H85" s="85"/>
      <c r="I85" s="81"/>
      <c r="J85" s="208"/>
      <c r="K85" s="208"/>
      <c r="L85" s="208"/>
    </row>
    <row r="86" spans="1:12" ht="12.75" x14ac:dyDescent="0.2">
      <c r="A86" s="90"/>
      <c r="B86" s="519" t="s">
        <v>954</v>
      </c>
      <c r="C86" s="526"/>
      <c r="D86" s="518" t="s">
        <v>214</v>
      </c>
      <c r="E86" s="81"/>
      <c r="F86" s="84"/>
      <c r="G86" s="85"/>
      <c r="H86" s="558"/>
      <c r="I86" s="81"/>
      <c r="K86" s="216" t="s">
        <v>605</v>
      </c>
    </row>
    <row r="87" spans="1:12" ht="12.75" x14ac:dyDescent="0.2">
      <c r="A87" s="90"/>
      <c r="B87" s="519" t="s">
        <v>947</v>
      </c>
      <c r="C87" s="526"/>
      <c r="D87" s="518" t="s">
        <v>894</v>
      </c>
      <c r="E87" s="81"/>
      <c r="F87" s="84"/>
      <c r="G87" s="85"/>
      <c r="H87" s="558"/>
      <c r="I87" s="81"/>
      <c r="K87" s="216" t="s">
        <v>605</v>
      </c>
    </row>
    <row r="88" spans="1:12" ht="12.75" x14ac:dyDescent="0.2">
      <c r="A88" s="90"/>
      <c r="B88" s="519" t="s">
        <v>948</v>
      </c>
      <c r="C88" s="526"/>
      <c r="D88" s="518" t="s">
        <v>898</v>
      </c>
      <c r="E88" s="81"/>
      <c r="F88" s="84"/>
      <c r="G88" s="85"/>
      <c r="H88" s="558"/>
      <c r="I88" s="81"/>
      <c r="K88" s="216" t="s">
        <v>605</v>
      </c>
    </row>
    <row r="89" spans="1:12" ht="12.75" x14ac:dyDescent="0.2">
      <c r="A89" s="90"/>
      <c r="B89" s="519" t="s">
        <v>949</v>
      </c>
      <c r="C89" s="526"/>
      <c r="D89" s="518" t="s">
        <v>899</v>
      </c>
      <c r="E89" s="81"/>
      <c r="F89" s="84"/>
      <c r="G89" s="85"/>
      <c r="H89" s="558"/>
      <c r="I89" s="81"/>
      <c r="K89" s="216" t="s">
        <v>605</v>
      </c>
    </row>
    <row r="90" spans="1:12" ht="12.75" x14ac:dyDescent="0.2">
      <c r="A90" s="90"/>
      <c r="B90" s="522" t="s">
        <v>194</v>
      </c>
      <c r="C90" s="526"/>
      <c r="D90" s="518" t="s">
        <v>124</v>
      </c>
      <c r="E90" s="81"/>
      <c r="F90" s="84"/>
      <c r="G90" s="85"/>
      <c r="H90" s="558"/>
      <c r="I90" s="81"/>
      <c r="K90" s="216" t="s">
        <v>605</v>
      </c>
    </row>
    <row r="91" spans="1:12" ht="12.75" x14ac:dyDescent="0.2">
      <c r="A91" s="90"/>
      <c r="B91" s="519" t="s">
        <v>151</v>
      </c>
      <c r="C91" s="526"/>
      <c r="D91" s="518" t="s">
        <v>125</v>
      </c>
      <c r="E91" s="81"/>
      <c r="F91" s="84"/>
      <c r="G91" s="85"/>
      <c r="H91" s="558"/>
      <c r="I91" s="81"/>
      <c r="K91" s="216" t="s">
        <v>605</v>
      </c>
    </row>
    <row r="92" spans="1:12" ht="19.5" customHeight="1" x14ac:dyDescent="0.2">
      <c r="A92" s="90"/>
      <c r="B92" s="520" t="s">
        <v>126</v>
      </c>
      <c r="C92" s="526"/>
      <c r="D92" s="518"/>
      <c r="E92" s="81"/>
      <c r="F92" s="85"/>
      <c r="G92" s="85"/>
      <c r="H92" s="85"/>
      <c r="I92" s="81"/>
    </row>
    <row r="93" spans="1:12" ht="12.75" x14ac:dyDescent="0.2">
      <c r="A93" s="90"/>
      <c r="B93" s="519" t="s">
        <v>570</v>
      </c>
      <c r="C93" s="526"/>
      <c r="D93" s="518" t="s">
        <v>215</v>
      </c>
      <c r="E93" s="81"/>
      <c r="F93" s="84"/>
      <c r="G93" s="85"/>
      <c r="H93" s="558"/>
      <c r="I93" s="81"/>
      <c r="K93" s="216" t="s">
        <v>605</v>
      </c>
    </row>
    <row r="94" spans="1:12" ht="12.75" x14ac:dyDescent="0.2">
      <c r="A94" s="90"/>
      <c r="B94" s="519" t="s">
        <v>227</v>
      </c>
      <c r="C94" s="526"/>
      <c r="D94" s="518" t="s">
        <v>216</v>
      </c>
      <c r="E94" s="81"/>
      <c r="F94" s="84"/>
      <c r="G94" s="85"/>
      <c r="H94" s="558"/>
      <c r="I94" s="81"/>
      <c r="K94" s="216" t="s">
        <v>605</v>
      </c>
    </row>
    <row r="95" spans="1:12" ht="12.75" x14ac:dyDescent="0.2">
      <c r="A95" s="90"/>
      <c r="B95" s="521" t="s">
        <v>956</v>
      </c>
      <c r="C95" s="526"/>
      <c r="D95" s="518" t="s">
        <v>217</v>
      </c>
      <c r="E95" s="81"/>
      <c r="F95" s="84"/>
      <c r="G95" s="85"/>
      <c r="H95" s="558"/>
      <c r="I95" s="81"/>
      <c r="K95" s="216" t="s">
        <v>605</v>
      </c>
    </row>
    <row r="96" spans="1:12" ht="12.75" x14ac:dyDescent="0.2">
      <c r="A96" s="90"/>
      <c r="B96" s="521" t="s">
        <v>951</v>
      </c>
      <c r="C96" s="526"/>
      <c r="D96" s="518" t="s">
        <v>900</v>
      </c>
      <c r="E96" s="81"/>
      <c r="F96" s="84"/>
      <c r="G96" s="85"/>
      <c r="H96" s="558"/>
      <c r="I96" s="81"/>
      <c r="K96" s="216" t="s">
        <v>605</v>
      </c>
    </row>
    <row r="97" spans="1:12" ht="12.75" x14ac:dyDescent="0.2">
      <c r="A97" s="90"/>
      <c r="B97" s="521" t="s">
        <v>952</v>
      </c>
      <c r="C97" s="526"/>
      <c r="D97" s="518" t="s">
        <v>901</v>
      </c>
      <c r="E97" s="81"/>
      <c r="F97" s="84"/>
      <c r="G97" s="85"/>
      <c r="H97" s="558"/>
      <c r="I97" s="81"/>
      <c r="K97" s="216" t="s">
        <v>605</v>
      </c>
    </row>
    <row r="98" spans="1:12" ht="12.75" x14ac:dyDescent="0.2">
      <c r="A98" s="90"/>
      <c r="B98" s="521" t="s">
        <v>953</v>
      </c>
      <c r="C98" s="526"/>
      <c r="D98" s="518" t="s">
        <v>902</v>
      </c>
      <c r="E98" s="81"/>
      <c r="F98" s="84"/>
      <c r="G98" s="85"/>
      <c r="H98" s="558"/>
      <c r="I98" s="81"/>
      <c r="K98" s="216" t="s">
        <v>605</v>
      </c>
    </row>
    <row r="99" spans="1:12" s="38" customFormat="1" ht="11.25" customHeight="1" x14ac:dyDescent="0.2">
      <c r="A99" s="87"/>
      <c r="B99" s="527"/>
      <c r="C99" s="526"/>
      <c r="D99" s="78"/>
      <c r="E99" s="81"/>
      <c r="F99" s="85"/>
      <c r="G99" s="85"/>
      <c r="H99" s="85"/>
      <c r="I99" s="81"/>
    </row>
    <row r="100" spans="1:12" ht="19.5" customHeight="1" thickBot="1" x14ac:dyDescent="0.25">
      <c r="A100" s="119"/>
      <c r="B100" s="535" t="s">
        <v>182</v>
      </c>
      <c r="C100" s="536"/>
      <c r="D100" s="120"/>
      <c r="E100" s="121"/>
      <c r="F100" s="122"/>
      <c r="G100" s="123"/>
      <c r="H100" s="122"/>
      <c r="I100" s="123"/>
    </row>
    <row r="101" spans="1:12" ht="12.75" x14ac:dyDescent="0.2">
      <c r="A101" s="72"/>
      <c r="B101" s="537" t="s">
        <v>183</v>
      </c>
      <c r="C101" s="517"/>
      <c r="D101" s="518" t="s">
        <v>184</v>
      </c>
      <c r="E101" s="205"/>
      <c r="F101" s="124">
        <f>SUM(F7:F9,F11:F17,F19:F31,F34:F37,F39:F51,F53,F55:F60,)</f>
        <v>0</v>
      </c>
      <c r="G101" s="85"/>
      <c r="H101" s="124">
        <f>SUM(H7:H9,H11:H17,H19:H31,H34:H37,H39:H51,H53,H55:H60,)</f>
        <v>0</v>
      </c>
      <c r="I101" s="81"/>
      <c r="L101" s="206"/>
    </row>
    <row r="102" spans="1:12" ht="13.5" thickBot="1" x14ac:dyDescent="0.25">
      <c r="A102" s="119"/>
      <c r="B102" s="538" t="s">
        <v>185</v>
      </c>
      <c r="C102" s="539"/>
      <c r="D102" s="540" t="s">
        <v>186</v>
      </c>
      <c r="E102" s="209"/>
      <c r="F102" s="125">
        <f>SUM(F65:F67,F69,F71:F83,F86:F91,F93:F98,)</f>
        <v>0</v>
      </c>
      <c r="G102" s="126"/>
      <c r="H102" s="125">
        <f>SUM(H65:H67,H69,H71:H83,H86:H91,H93:H98,)</f>
        <v>0</v>
      </c>
      <c r="I102" s="123"/>
    </row>
    <row r="103" spans="1:12" ht="12.75" x14ac:dyDescent="0.2">
      <c r="C103" s="82"/>
      <c r="D103" s="146"/>
      <c r="E103" s="205"/>
      <c r="F103" s="127"/>
      <c r="G103" s="85"/>
      <c r="H103" s="127"/>
      <c r="I103" s="81"/>
    </row>
    <row r="104" spans="1:12" ht="20.25" x14ac:dyDescent="0.2">
      <c r="B104" s="131"/>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ysJDQIkt0juMTjCDxaTnVY5jX0PvNnMpgGMdd+AOIo9UxSuFeqs+f/Xrht7jl3sql6sdsY3TQLH6AtYCcJkHVw==" saltValue="42c3OsUL/apce1/jntKfHA==" spinCount="100000" sheet="1" formatCells="0"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activeCell="B16" sqref="B16:D16"/>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738" t="str">
        <f>"Verklaring Iv3 bij "&amp;IF('4.Informatie'!C10="","vul Periode in op tabblad 4.Informatie",IF('4.Informatie'!C10=0,"Begroting ",IF('4.Informatie'!C10=5,"Jaarrekening ","Kwartaallevering "))&amp;'4.Informatie'!C8&amp;","&amp;" gemeente "&amp;'4.Informatie'!C6)</f>
        <v>Verklaring Iv3 bij vul Periode in op tabblad 4.Informatie</v>
      </c>
      <c r="B1" s="738"/>
      <c r="C1" s="563"/>
      <c r="D1" s="563"/>
      <c r="F1" s="335" t="s">
        <v>598</v>
      </c>
      <c r="G1" s="338" t="s">
        <v>599</v>
      </c>
      <c r="H1" s="338"/>
      <c r="I1" s="338"/>
      <c r="J1" s="339"/>
      <c r="K1" s="338"/>
      <c r="L1" s="338"/>
      <c r="M1" s="338"/>
    </row>
    <row r="2" spans="1:14" x14ac:dyDescent="0.2">
      <c r="A2" s="136"/>
      <c r="B2" s="136"/>
      <c r="C2" s="137"/>
    </row>
    <row r="3" spans="1:14" s="17" customFormat="1" ht="24.75" customHeight="1" x14ac:dyDescent="0.2">
      <c r="A3" s="138" t="s">
        <v>652</v>
      </c>
      <c r="B3" s="138"/>
      <c r="C3" s="226"/>
    </row>
    <row r="4" spans="1:14" ht="67.5" customHeight="1" x14ac:dyDescent="0.2">
      <c r="A4" s="736" t="s">
        <v>754</v>
      </c>
      <c r="B4" s="736"/>
      <c r="C4" s="737"/>
      <c r="D4" s="737"/>
    </row>
    <row r="5" spans="1:14" x14ac:dyDescent="0.2">
      <c r="A5" s="162" t="s">
        <v>485</v>
      </c>
      <c r="B5" s="162"/>
      <c r="C5" s="137"/>
      <c r="D5" s="138" t="s">
        <v>486</v>
      </c>
      <c r="F5" s="335" t="s">
        <v>598</v>
      </c>
      <c r="G5" s="338" t="s">
        <v>731</v>
      </c>
    </row>
    <row r="6" spans="1:14" x14ac:dyDescent="0.2">
      <c r="A6" s="137"/>
      <c r="B6" s="137"/>
      <c r="C6" s="137"/>
      <c r="H6" s="162"/>
    </row>
    <row r="7" spans="1:14" ht="25.5" customHeight="1" x14ac:dyDescent="0.2">
      <c r="A7" s="568" t="s">
        <v>188</v>
      </c>
      <c r="B7" s="568"/>
      <c r="C7" s="568"/>
      <c r="D7" s="568"/>
      <c r="H7" s="137"/>
    </row>
    <row r="8" spans="1:14" ht="5.25" customHeight="1" x14ac:dyDescent="0.2">
      <c r="A8" s="137"/>
      <c r="B8" s="137"/>
      <c r="C8" s="137"/>
      <c r="H8" s="137"/>
      <c r="I8" s="162"/>
    </row>
    <row r="9" spans="1:14" ht="44.45" customHeight="1" x14ac:dyDescent="0.2">
      <c r="A9" s="227" t="s">
        <v>15</v>
      </c>
      <c r="B9" s="684" t="s">
        <v>756</v>
      </c>
      <c r="C9" s="685"/>
      <c r="D9" s="685"/>
      <c r="H9" s="137"/>
      <c r="I9" s="137"/>
    </row>
    <row r="10" spans="1:14" ht="38.85" customHeight="1" x14ac:dyDescent="0.2">
      <c r="A10" s="94"/>
      <c r="B10" s="228" t="s">
        <v>487</v>
      </c>
      <c r="C10" s="739" t="s">
        <v>799</v>
      </c>
      <c r="D10" s="739"/>
      <c r="H10" s="137"/>
      <c r="I10" s="137"/>
    </row>
    <row r="11" spans="1:14" ht="38.25" customHeight="1" x14ac:dyDescent="0.2">
      <c r="A11" s="137"/>
      <c r="B11" s="228" t="s">
        <v>487</v>
      </c>
      <c r="C11" s="582" t="s">
        <v>798</v>
      </c>
      <c r="D11" s="735"/>
    </row>
    <row r="12" spans="1:14" ht="51" customHeight="1" x14ac:dyDescent="0.2">
      <c r="A12" s="137"/>
      <c r="B12" s="228" t="s">
        <v>487</v>
      </c>
      <c r="C12" s="582" t="s">
        <v>800</v>
      </c>
      <c r="D12" s="735"/>
    </row>
    <row r="13" spans="1:14" s="332" customFormat="1" ht="5.25" customHeight="1" x14ac:dyDescent="0.2">
      <c r="A13" s="328"/>
      <c r="B13" s="228"/>
      <c r="C13" s="330"/>
      <c r="D13" s="333"/>
    </row>
    <row r="14" spans="1:14" ht="67.900000000000006" customHeight="1" x14ac:dyDescent="0.2">
      <c r="A14" s="227" t="s">
        <v>15</v>
      </c>
      <c r="B14" s="684" t="s">
        <v>801</v>
      </c>
      <c r="C14" s="685"/>
      <c r="D14" s="685"/>
      <c r="F14" s="336" t="s">
        <v>598</v>
      </c>
      <c r="G14" s="733" t="s">
        <v>804</v>
      </c>
      <c r="H14" s="734"/>
      <c r="I14" s="734"/>
      <c r="J14" s="734"/>
      <c r="K14" s="734"/>
      <c r="L14" s="734"/>
      <c r="M14" s="734"/>
      <c r="N14" s="734"/>
    </row>
    <row r="15" spans="1:14" s="332" customFormat="1" ht="5.25" customHeight="1" x14ac:dyDescent="0.2">
      <c r="A15" s="227"/>
      <c r="B15" s="337"/>
      <c r="C15" s="334"/>
      <c r="D15" s="334"/>
      <c r="F15" s="329"/>
      <c r="G15" s="331"/>
      <c r="H15" s="327"/>
      <c r="I15" s="327"/>
      <c r="J15" s="327"/>
      <c r="K15" s="327"/>
      <c r="L15" s="327"/>
      <c r="M15" s="327"/>
      <c r="N15" s="327"/>
    </row>
    <row r="16" spans="1:14" ht="67.150000000000006" customHeight="1" x14ac:dyDescent="0.2">
      <c r="A16" s="227" t="s">
        <v>15</v>
      </c>
      <c r="B16" s="684" t="s">
        <v>802</v>
      </c>
      <c r="C16" s="603"/>
      <c r="D16" s="603"/>
      <c r="F16" s="336" t="s">
        <v>598</v>
      </c>
      <c r="G16" s="733" t="s">
        <v>805</v>
      </c>
      <c r="H16" s="734"/>
      <c r="I16" s="734"/>
      <c r="J16" s="734"/>
      <c r="K16" s="734"/>
      <c r="L16" s="734"/>
      <c r="M16" s="734"/>
      <c r="N16" s="734"/>
    </row>
    <row r="17" spans="1:14" s="332" customFormat="1" ht="24.75" customHeight="1" x14ac:dyDescent="0.2">
      <c r="A17" s="227"/>
      <c r="B17" s="337"/>
      <c r="C17" s="328"/>
      <c r="D17" s="328"/>
      <c r="F17" s="329"/>
      <c r="G17" s="340"/>
      <c r="H17" s="341"/>
      <c r="I17" s="341"/>
      <c r="J17" s="341"/>
      <c r="K17" s="341"/>
      <c r="L17" s="341"/>
      <c r="M17" s="341"/>
      <c r="N17" s="341"/>
    </row>
    <row r="18" spans="1:14" x14ac:dyDescent="0.2">
      <c r="A18" s="137" t="s">
        <v>12</v>
      </c>
      <c r="B18" s="137"/>
      <c r="C18" s="137"/>
    </row>
    <row r="19" spans="1:14" x14ac:dyDescent="0.2">
      <c r="A19" s="137"/>
      <c r="B19" s="137"/>
      <c r="C19" s="137"/>
    </row>
    <row r="20" spans="1:14" x14ac:dyDescent="0.2">
      <c r="A20" s="137" t="s">
        <v>14</v>
      </c>
      <c r="B20" s="137"/>
      <c r="C20" s="137"/>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25"/>
      <c r="J62" s="167"/>
      <c r="K62" s="167"/>
      <c r="L62" s="167"/>
      <c r="M62" s="167"/>
      <c r="N62" s="167"/>
      <c r="O62" s="167"/>
      <c r="P62" s="167"/>
      <c r="Q62" s="167"/>
    </row>
    <row r="63" spans="9:17" x14ac:dyDescent="0.2">
      <c r="I63" s="224"/>
    </row>
    <row r="64" spans="9:17" x14ac:dyDescent="0.2">
      <c r="I64" s="224"/>
    </row>
    <row r="65" spans="9:9" x14ac:dyDescent="0.2">
      <c r="I65" s="224"/>
    </row>
    <row r="69" spans="9:9" x14ac:dyDescent="0.2">
      <c r="I69" s="16" t="s">
        <v>486</v>
      </c>
    </row>
    <row r="70" spans="9:9" x14ac:dyDescent="0.2">
      <c r="I70" s="138" t="str">
        <f>"de begroting van het jaar "&amp;'4.Informatie'!C8</f>
        <v>de begroting van het jaar 2025</v>
      </c>
    </row>
    <row r="71" spans="9:9" x14ac:dyDescent="0.2">
      <c r="I71" s="138" t="str">
        <f>"het eerste kwartaal van het jaar " &amp;'4.Informatie'!C8</f>
        <v>het eerste kwartaal van het jaar 2025</v>
      </c>
    </row>
    <row r="72" spans="9:9" x14ac:dyDescent="0.2">
      <c r="I72" s="138" t="str">
        <f>"het tweede kwartaal van het jaar " &amp;'4.Informatie'!C8</f>
        <v>het tweede kwartaal van het jaar 2025</v>
      </c>
    </row>
    <row r="73" spans="9:9" x14ac:dyDescent="0.2">
      <c r="I73" s="138" t="str">
        <f>"het derde kwartaal van het jaar " &amp;'4.Informatie'!C8</f>
        <v>het derde kwartaal van het jaar 2025</v>
      </c>
    </row>
    <row r="74" spans="9:9" x14ac:dyDescent="0.2">
      <c r="I74" s="138" t="str">
        <f>"het vierde kwartaal van het jaar "&amp;'4.Informatie'!C8</f>
        <v>het vierde kwartaal van het jaar 2025</v>
      </c>
    </row>
    <row r="75" spans="9:9" x14ac:dyDescent="0.2">
      <c r="I75" s="138" t="str">
        <f>"de rekening van het jaar "&amp;'4.Informatie'!C8</f>
        <v>de rekening van het jaar 2025</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7:D7">
    <cfRule type="cellIs" dxfId="53" priority="6" stopIfTrue="1" operator="equal">
      <formula>"Kies Begroting, Kwartaal of Jaar uit keuzelijst"</formula>
    </cfRule>
  </conditionalFormatting>
  <conditionalFormatting sqref="D5">
    <cfRule type="cellIs" dxfId="52" priority="5" stopIfTrue="1" operator="equal">
      <formula>"Vul in welke levering het betreft via keuzelijst"</formula>
    </cfRule>
  </conditionalFormatting>
  <conditionalFormatting sqref="A1:D1">
    <cfRule type="cellIs" dxfId="51" priority="3"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pageSetUpPr fitToPage="1"/>
  </sheetPr>
  <dimension ref="A1:L257"/>
  <sheetViews>
    <sheetView showGridLines="0" topLeftCell="A226" zoomScaleNormal="100" workbookViewId="0">
      <selection activeCell="D252" sqref="D252"/>
    </sheetView>
  </sheetViews>
  <sheetFormatPr defaultColWidth="9.140625" defaultRowHeight="12.75" x14ac:dyDescent="0.2"/>
  <cols>
    <col min="1" max="1" width="7.140625" style="246" bestFit="1" customWidth="1"/>
    <col min="2" max="2" width="6.7109375" style="246" bestFit="1" customWidth="1"/>
    <col min="3" max="3" width="62.85546875" style="246" bestFit="1" customWidth="1"/>
    <col min="4" max="5" width="16.42578125" style="246" customWidth="1"/>
    <col min="6" max="6" width="21.140625" style="246" bestFit="1" customWidth="1"/>
    <col min="7" max="11" width="16.42578125" style="246" customWidth="1"/>
    <col min="12" max="16384" width="9.140625" style="246"/>
  </cols>
  <sheetData>
    <row r="1" spans="1:7" ht="15" customHeight="1" x14ac:dyDescent="0.25">
      <c r="A1" s="748" t="s">
        <v>459</v>
      </c>
      <c r="B1" s="749"/>
      <c r="C1" s="749"/>
      <c r="D1" s="749"/>
      <c r="E1" s="749"/>
    </row>
    <row r="2" spans="1:7" ht="7.5" customHeight="1" x14ac:dyDescent="0.2">
      <c r="A2" s="750"/>
      <c r="B2" s="568"/>
      <c r="C2" s="568"/>
      <c r="D2" s="568"/>
      <c r="E2" s="568"/>
    </row>
    <row r="3" spans="1:7" ht="25.5" customHeight="1" x14ac:dyDescent="0.2">
      <c r="A3" s="741" t="s">
        <v>1086</v>
      </c>
      <c r="B3" s="626"/>
      <c r="C3" s="626"/>
      <c r="D3" s="626"/>
      <c r="E3" s="626"/>
    </row>
    <row r="4" spans="1:7" ht="7.5" customHeight="1" x14ac:dyDescent="0.2"/>
    <row r="5" spans="1:7" ht="81" customHeight="1" x14ac:dyDescent="0.2">
      <c r="A5" s="751" t="s">
        <v>632</v>
      </c>
      <c r="B5" s="598"/>
      <c r="C5" s="598"/>
      <c r="D5" s="598"/>
      <c r="E5" s="598"/>
    </row>
    <row r="6" spans="1:7" ht="7.5" customHeight="1" x14ac:dyDescent="0.2">
      <c r="A6" s="750"/>
      <c r="B6" s="568"/>
      <c r="C6" s="568"/>
      <c r="D6" s="568"/>
      <c r="E6" s="568"/>
    </row>
    <row r="7" spans="1:7" ht="80.45" customHeight="1" x14ac:dyDescent="0.2">
      <c r="A7" s="740" t="s">
        <v>630</v>
      </c>
      <c r="B7" s="587"/>
      <c r="C7" s="587"/>
      <c r="D7" s="587"/>
      <c r="E7" s="587"/>
    </row>
    <row r="8" spans="1:7" ht="7.5" customHeight="1" x14ac:dyDescent="0.2">
      <c r="A8" s="741"/>
      <c r="B8" s="626"/>
      <c r="C8" s="626"/>
      <c r="D8" s="626"/>
      <c r="E8" s="626"/>
    </row>
    <row r="9" spans="1:7" ht="63.75" customHeight="1" x14ac:dyDescent="0.2">
      <c r="A9" s="741" t="s">
        <v>631</v>
      </c>
      <c r="B9" s="626"/>
      <c r="C9" s="626"/>
      <c r="D9" s="626"/>
      <c r="E9" s="626"/>
    </row>
    <row r="12" spans="1:7" x14ac:dyDescent="0.2">
      <c r="A12" s="231" t="s">
        <v>499</v>
      </c>
      <c r="B12" s="232"/>
      <c r="C12" s="245"/>
      <c r="D12" s="245"/>
      <c r="E12" s="245"/>
      <c r="F12" s="245"/>
      <c r="G12" s="245"/>
    </row>
    <row r="13" spans="1:7" x14ac:dyDescent="0.2">
      <c r="A13" s="254" t="s">
        <v>610</v>
      </c>
      <c r="B13" s="233" t="s">
        <v>500</v>
      </c>
      <c r="C13" s="234" t="s">
        <v>251</v>
      </c>
      <c r="D13" s="235" t="s">
        <v>501</v>
      </c>
      <c r="E13" s="235" t="s">
        <v>558</v>
      </c>
      <c r="F13" s="235" t="s">
        <v>591</v>
      </c>
      <c r="G13" s="245"/>
    </row>
    <row r="14" spans="1:7" x14ac:dyDescent="0.2">
      <c r="A14" s="245"/>
      <c r="B14" s="247">
        <v>1</v>
      </c>
      <c r="C14" s="236" t="s">
        <v>502</v>
      </c>
      <c r="D14" s="237" t="str">
        <f>+D39</f>
        <v>onvoldoende</v>
      </c>
      <c r="E14" s="248">
        <f>+D38</f>
        <v>1</v>
      </c>
      <c r="F14" s="237" t="s">
        <v>600</v>
      </c>
      <c r="G14" s="245"/>
    </row>
    <row r="15" spans="1:7" x14ac:dyDescent="0.2">
      <c r="A15" s="245"/>
      <c r="B15" s="247">
        <v>2</v>
      </c>
      <c r="C15" s="255" t="s">
        <v>777</v>
      </c>
      <c r="D15" s="249" t="str">
        <f>+D106</f>
        <v>onvoldoende</v>
      </c>
      <c r="E15" s="248">
        <f>+F105</f>
        <v>1</v>
      </c>
      <c r="F15" s="249" t="s">
        <v>600</v>
      </c>
      <c r="G15" s="245"/>
    </row>
    <row r="16" spans="1:7" x14ac:dyDescent="0.2">
      <c r="A16" s="245"/>
      <c r="B16" s="247">
        <v>3</v>
      </c>
      <c r="C16" s="236" t="s">
        <v>503</v>
      </c>
      <c r="D16" s="249" t="str">
        <f>+D191</f>
        <v>onvoldoende</v>
      </c>
      <c r="E16" s="248" t="str">
        <f>+K190</f>
        <v>primo leeg</v>
      </c>
      <c r="F16" s="249" t="s">
        <v>601</v>
      </c>
      <c r="G16" s="245"/>
    </row>
    <row r="17" spans="1:9" x14ac:dyDescent="0.2">
      <c r="A17" s="245"/>
      <c r="B17" s="247">
        <v>4</v>
      </c>
      <c r="C17" s="236" t="s">
        <v>504</v>
      </c>
      <c r="D17" s="249" t="str">
        <f>+D205</f>
        <v>onvoldoende</v>
      </c>
      <c r="E17" s="248">
        <f>+F204</f>
        <v>1</v>
      </c>
      <c r="F17" s="249" t="s">
        <v>600</v>
      </c>
      <c r="G17" s="245"/>
    </row>
    <row r="18" spans="1:9" x14ac:dyDescent="0.2">
      <c r="A18" s="245"/>
      <c r="B18" s="247">
        <v>5</v>
      </c>
      <c r="C18" s="236" t="s">
        <v>505</v>
      </c>
      <c r="D18" s="249" t="str">
        <f>+D219</f>
        <v>onvoldoende</v>
      </c>
      <c r="E18" s="248">
        <f>+F218</f>
        <v>1</v>
      </c>
      <c r="F18" s="249" t="s">
        <v>600</v>
      </c>
      <c r="G18" s="245"/>
    </row>
    <row r="19" spans="1:9" x14ac:dyDescent="0.2">
      <c r="A19" s="245"/>
      <c r="B19" s="247">
        <v>6</v>
      </c>
      <c r="C19" s="236" t="s">
        <v>506</v>
      </c>
      <c r="D19" s="249" t="str">
        <f>+D228</f>
        <v>onvoldoende</v>
      </c>
      <c r="E19" s="275">
        <f>+F226</f>
        <v>0</v>
      </c>
      <c r="F19" s="249" t="s">
        <v>602</v>
      </c>
      <c r="G19" s="245"/>
    </row>
    <row r="20" spans="1:9" x14ac:dyDescent="0.2">
      <c r="A20" s="245"/>
      <c r="B20" s="247">
        <v>7</v>
      </c>
      <c r="C20" s="236" t="s">
        <v>507</v>
      </c>
      <c r="D20" s="249" t="str">
        <f>+D237</f>
        <v>nvt</v>
      </c>
      <c r="E20" s="275" t="str">
        <f>+F235</f>
        <v>-</v>
      </c>
      <c r="F20" s="249" t="s">
        <v>603</v>
      </c>
      <c r="G20" s="245"/>
    </row>
    <row r="21" spans="1:9" x14ac:dyDescent="0.2">
      <c r="A21" s="245"/>
      <c r="B21" s="247">
        <v>8</v>
      </c>
      <c r="C21" s="236" t="s">
        <v>508</v>
      </c>
      <c r="D21" s="249" t="str">
        <f>+D246</f>
        <v>nvt</v>
      </c>
      <c r="E21" s="275" t="str">
        <f>+F244</f>
        <v>-</v>
      </c>
      <c r="F21" s="249" t="s">
        <v>603</v>
      </c>
      <c r="G21" s="245"/>
    </row>
    <row r="22" spans="1:9" x14ac:dyDescent="0.2">
      <c r="A22" s="245"/>
      <c r="B22" s="247">
        <v>9</v>
      </c>
      <c r="C22" s="236" t="s">
        <v>559</v>
      </c>
      <c r="D22" s="249" t="str">
        <f>+D256</f>
        <v>voldoende</v>
      </c>
      <c r="E22" s="275">
        <f>+F254</f>
        <v>0</v>
      </c>
      <c r="F22" s="251" t="s">
        <v>600</v>
      </c>
      <c r="G22" s="245"/>
    </row>
    <row r="23" spans="1:9" x14ac:dyDescent="0.2">
      <c r="A23" s="245"/>
      <c r="B23" s="252"/>
      <c r="C23" s="238" t="s">
        <v>509</v>
      </c>
      <c r="D23" s="744" t="str">
        <f>+IF(OR(D14="onvoldoende",D15="onvoldoende",D16="onvoldoende",D17="onvoldoende",D18="onvoldoende",D19="onvoldoende",D20="onvoldoende",D21="onvoldoende",D22="onvoldoende"),"onvoldoende","voldoende")</f>
        <v>onvoldoende</v>
      </c>
      <c r="E23" s="744"/>
      <c r="F23" s="253"/>
      <c r="G23" s="245"/>
    </row>
    <row r="24" spans="1:9" x14ac:dyDescent="0.2">
      <c r="A24" s="245"/>
      <c r="B24" s="245"/>
      <c r="C24" s="245"/>
      <c r="D24" s="245"/>
      <c r="E24" s="245"/>
      <c r="F24" s="245"/>
      <c r="G24" s="245"/>
    </row>
    <row r="25" spans="1:9" x14ac:dyDescent="0.2">
      <c r="A25" s="245"/>
      <c r="B25" s="742"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743"/>
      <c r="D25" s="743"/>
      <c r="E25" s="743"/>
      <c r="F25" s="743"/>
      <c r="G25" s="245"/>
      <c r="I25" s="274"/>
    </row>
    <row r="26" spans="1:9" ht="29.25" customHeight="1" x14ac:dyDescent="0.2">
      <c r="A26" s="245"/>
      <c r="B26" s="742" t="str">
        <f>IF(COUNTIF('10.Aandachtspunten'!A12:G34, "Ja")&gt;0, "Daarnaast zijn er " &amp; COUNTIF('10.Aandachtspunten'!A12:G34,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26" s="742"/>
      <c r="D26" s="742"/>
      <c r="E26" s="742"/>
      <c r="F26" s="742"/>
      <c r="G26" s="245"/>
    </row>
    <row r="27" spans="1:9" x14ac:dyDescent="0.2">
      <c r="A27" s="245"/>
      <c r="B27" s="326" t="str">
        <f>IF(AND(ISBLANK('4.Informatie'!C10)&lt;&gt;TRUE,'4.Informatie'!C10&lt;1),IF(COUNTIF('11.Financiële kengetallen'!E15:E20,"")&gt;0,"Nog niet alle waarden op het tabblad '11.Financiële kengetallen' zijn ingevuld. Graag uw aandacht hiervoor.",""),"")</f>
        <v/>
      </c>
      <c r="C27" s="317"/>
      <c r="D27" s="317"/>
      <c r="E27" s="317"/>
      <c r="F27" s="317"/>
      <c r="G27" s="245"/>
    </row>
    <row r="28" spans="1:9" x14ac:dyDescent="0.2">
      <c r="A28" s="245"/>
      <c r="B28" s="326" t="str">
        <f>IF(AND(ISBLANK('4.Informatie'!C10)&lt;&gt;TRUE,'4.Informatie'!C10=5),IF(COUNTIF('11.Financiële kengetallen'!D15:F20,"")&gt;0,"Nog niet alle waarden op het tabblad '11.Financiële kengetallen' zijn ingevuld. Graag uw aandacht hiervoor.",""),"")</f>
        <v/>
      </c>
      <c r="C28" s="317"/>
      <c r="D28" s="317"/>
      <c r="E28" s="317"/>
      <c r="F28" s="317"/>
      <c r="G28" s="245"/>
    </row>
    <row r="29" spans="1:9" x14ac:dyDescent="0.2">
      <c r="A29" s="245"/>
      <c r="B29" s="326" t="str">
        <f>IF(AND(ISBLANK('4.Informatie'!C10)&lt;&gt;TRUE,'4.Informatie'!C10&lt;1),IF(COUNTIF('12.Beleidsindicatoren'!E16:E20,"")&gt;0,"Nog niet alle waarden op het tabblad '12.Beleidsindicatoren' zijn ingevuld. Graag uw aandacht hiervoor.",""),"")</f>
        <v/>
      </c>
      <c r="C29" s="317"/>
      <c r="D29" s="317"/>
      <c r="E29" s="317"/>
      <c r="F29" s="317"/>
      <c r="G29" s="245"/>
    </row>
    <row r="30" spans="1:9" x14ac:dyDescent="0.2">
      <c r="A30" s="245"/>
      <c r="B30" s="326" t="str">
        <f>IF(AND(ISBLANK('4.Informatie'!C10)&lt;&gt;TRUE,'4.Informatie'!C10=5),IF(COUNTIF('12.Beleidsindicatoren'!F16:F20,"")&gt;0,"Nog niet alle waarden op het tabblad '12.Beleidsindicatoren' zijn ingevuld. Graag uw aandacht hiervoor.",""),"")</f>
        <v/>
      </c>
      <c r="C30" s="317"/>
      <c r="D30" s="317"/>
      <c r="E30" s="317"/>
      <c r="F30" s="317"/>
      <c r="G30" s="245"/>
    </row>
    <row r="31" spans="1:9" x14ac:dyDescent="0.2">
      <c r="A31" s="245"/>
      <c r="B31" s="311"/>
      <c r="C31" s="245"/>
      <c r="D31" s="245"/>
      <c r="E31" s="245"/>
      <c r="F31" s="245"/>
      <c r="G31" s="245"/>
    </row>
    <row r="32" spans="1:9" x14ac:dyDescent="0.2">
      <c r="A32" s="16"/>
    </row>
    <row r="33" spans="1:7" x14ac:dyDescent="0.2">
      <c r="A33" s="239" t="s">
        <v>510</v>
      </c>
      <c r="B33" s="245"/>
      <c r="C33" s="245" t="s">
        <v>502</v>
      </c>
      <c r="D33" s="245"/>
      <c r="E33" s="245"/>
      <c r="F33" s="245"/>
    </row>
    <row r="34" spans="1:7" x14ac:dyDescent="0.2">
      <c r="A34" s="254" t="s">
        <v>460</v>
      </c>
      <c r="B34" s="236" t="s">
        <v>511</v>
      </c>
      <c r="C34" s="236" t="s">
        <v>512</v>
      </c>
      <c r="D34" s="745">
        <f>IF(VLOOKUP($A$34,'4.Informatie'!$B:$I,2,FALSE)="Begroting","-",SUM('5.Verdelingsmatrix lasten'!$C$194:$AG$194))</f>
        <v>0</v>
      </c>
      <c r="E34" s="745"/>
      <c r="F34" s="245"/>
    </row>
    <row r="35" spans="1:7" x14ac:dyDescent="0.2">
      <c r="A35" s="245"/>
      <c r="B35" s="236" t="s">
        <v>513</v>
      </c>
      <c r="C35" s="236" t="s">
        <v>514</v>
      </c>
      <c r="D35" s="745">
        <f>IF(VLOOKUP($A$34,'4.Informatie'!$B:$I,2,FALSE)="Begroting","-",SUM('6.Verdelingsmatrix baten'!$C$194:$AI$194)-'9.Eindoordeel'!$D$34)</f>
        <v>0</v>
      </c>
      <c r="E35" s="745"/>
      <c r="F35" s="245"/>
    </row>
    <row r="36" spans="1:7" x14ac:dyDescent="0.2">
      <c r="A36" s="245"/>
      <c r="B36" s="236" t="s">
        <v>515</v>
      </c>
      <c r="C36" s="236" t="s">
        <v>516</v>
      </c>
      <c r="D36" s="745">
        <f>IF(VLOOKUP($A$34,'4.Informatie'!$B:$I,2,FALSE)="Begroting","-",'5.Verdelingsmatrix lasten'!$AH$194-'6.Verdelingsmatrix baten'!$AJ$194)</f>
        <v>0</v>
      </c>
      <c r="E36" s="745"/>
      <c r="F36" s="245"/>
    </row>
    <row r="37" spans="1:7" x14ac:dyDescent="0.2">
      <c r="A37" s="245"/>
      <c r="B37" s="236" t="s">
        <v>592</v>
      </c>
      <c r="C37" s="236" t="s">
        <v>517</v>
      </c>
      <c r="D37" s="745">
        <f>IF(VLOOKUP($A$34,'4.Informatie'!$B:$I,2,FALSE)="Begroting","-",ABS(D35-D36))</f>
        <v>0</v>
      </c>
      <c r="E37" s="745"/>
      <c r="F37" s="245"/>
    </row>
    <row r="38" spans="1:7" x14ac:dyDescent="0.2">
      <c r="A38" s="245"/>
      <c r="B38" s="236" t="s">
        <v>518</v>
      </c>
      <c r="C38" s="236" t="s">
        <v>519</v>
      </c>
      <c r="D38" s="747">
        <f>IF(VLOOKUP($A$34,'4.Informatie'!$B:$I,2,FALSE)="Begroting","-",IF(ISERROR(D37/D34),1,D37/D34))</f>
        <v>1</v>
      </c>
      <c r="E38" s="747"/>
      <c r="F38" s="245"/>
    </row>
    <row r="39" spans="1:7" x14ac:dyDescent="0.2">
      <c r="A39" s="245"/>
      <c r="B39" s="255"/>
      <c r="C39" s="240" t="s">
        <v>520</v>
      </c>
      <c r="D39" s="746" t="str">
        <f>IF(VLOOKUP($A$34,'4.Informatie'!$B:$I,2,FALSE)&lt;&gt;"Begroting",IF(D38&lt;=0.01,"voldoende","onvoldoende"),"nvt")</f>
        <v>onvoldoende</v>
      </c>
      <c r="E39" s="746"/>
      <c r="F39" s="245"/>
    </row>
    <row r="40" spans="1:7" x14ac:dyDescent="0.2">
      <c r="A40" s="245"/>
      <c r="B40" s="245"/>
      <c r="C40" s="245"/>
      <c r="D40" s="245"/>
      <c r="E40" s="245"/>
      <c r="F40" s="245"/>
    </row>
    <row r="42" spans="1:7" x14ac:dyDescent="0.2">
      <c r="A42" s="245" t="s">
        <v>521</v>
      </c>
      <c r="B42" s="245"/>
      <c r="C42" s="245" t="s">
        <v>522</v>
      </c>
      <c r="D42" s="245"/>
      <c r="E42" s="245"/>
      <c r="F42" s="245"/>
      <c r="G42" s="245"/>
    </row>
    <row r="43" spans="1:7" x14ac:dyDescent="0.2">
      <c r="A43" s="254" t="s">
        <v>460</v>
      </c>
      <c r="B43" s="255"/>
      <c r="C43" s="247" t="s">
        <v>523</v>
      </c>
      <c r="D43" s="240" t="s">
        <v>775</v>
      </c>
      <c r="E43" s="240" t="s">
        <v>776</v>
      </c>
      <c r="F43" s="240"/>
      <c r="G43" s="245"/>
    </row>
    <row r="44" spans="1:7" x14ac:dyDescent="0.2">
      <c r="A44" s="245"/>
      <c r="B44" s="255"/>
      <c r="C44" s="247"/>
      <c r="D44" s="549" t="s">
        <v>511</v>
      </c>
      <c r="E44" s="549" t="s">
        <v>513</v>
      </c>
      <c r="F44" s="240" t="s">
        <v>524</v>
      </c>
      <c r="G44" s="245"/>
    </row>
    <row r="45" spans="1:7" x14ac:dyDescent="0.2">
      <c r="A45" s="245"/>
      <c r="B45" s="256"/>
      <c r="C45" s="252" t="s">
        <v>73</v>
      </c>
      <c r="D45" s="451">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551">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7">
        <f>+ABS(D45)+ABS(E45)</f>
        <v>0</v>
      </c>
      <c r="G45" s="245"/>
    </row>
    <row r="46" spans="1:7" x14ac:dyDescent="0.2">
      <c r="A46" s="245"/>
      <c r="B46" s="255"/>
      <c r="C46" s="247" t="s">
        <v>75</v>
      </c>
      <c r="D46" s="451">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551">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8">
        <f t="shared" ref="F46:F99" si="0">+ABS(D46)+ABS(E46)</f>
        <v>0</v>
      </c>
      <c r="G46" s="245"/>
    </row>
    <row r="47" spans="1:7" x14ac:dyDescent="0.2">
      <c r="A47" s="245"/>
      <c r="B47" s="255"/>
      <c r="C47" s="247" t="s">
        <v>77</v>
      </c>
      <c r="D47" s="451">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551">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8">
        <f t="shared" si="0"/>
        <v>0</v>
      </c>
      <c r="G47" s="245"/>
    </row>
    <row r="48" spans="1:7" x14ac:dyDescent="0.2">
      <c r="A48" s="245"/>
      <c r="B48" s="255"/>
      <c r="C48" s="247" t="s">
        <v>79</v>
      </c>
      <c r="D48" s="451">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551">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8">
        <f t="shared" si="0"/>
        <v>0</v>
      </c>
      <c r="G48" s="245"/>
    </row>
    <row r="49" spans="1:7" x14ac:dyDescent="0.2">
      <c r="A49" s="245"/>
      <c r="B49" s="255"/>
      <c r="C49" s="247" t="s">
        <v>81</v>
      </c>
      <c r="D49" s="451">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551">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8">
        <f t="shared" si="0"/>
        <v>0</v>
      </c>
      <c r="G49" s="245"/>
    </row>
    <row r="50" spans="1:7" x14ac:dyDescent="0.2">
      <c r="A50" s="245"/>
      <c r="B50" s="255"/>
      <c r="C50" s="247" t="s">
        <v>83</v>
      </c>
      <c r="D50" s="451">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551">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8">
        <f t="shared" si="0"/>
        <v>0</v>
      </c>
      <c r="G50" s="245"/>
    </row>
    <row r="51" spans="1:7" x14ac:dyDescent="0.2">
      <c r="A51" s="245"/>
      <c r="B51" s="255"/>
      <c r="C51" s="247" t="s">
        <v>197</v>
      </c>
      <c r="D51" s="451">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551">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8">
        <f t="shared" si="0"/>
        <v>0</v>
      </c>
      <c r="G51" s="245"/>
    </row>
    <row r="52" spans="1:7" x14ac:dyDescent="0.2">
      <c r="A52" s="245"/>
      <c r="B52" s="255"/>
      <c r="C52" s="247" t="s">
        <v>870</v>
      </c>
      <c r="D52" s="451">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551">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8">
        <f t="shared" ref="F52:F54" si="1">+ABS(D52)+ABS(E52)</f>
        <v>0</v>
      </c>
      <c r="G52" s="245"/>
    </row>
    <row r="53" spans="1:7" x14ac:dyDescent="0.2">
      <c r="A53" s="245"/>
      <c r="B53" s="255"/>
      <c r="C53" s="247" t="s">
        <v>871</v>
      </c>
      <c r="D53" s="451">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551">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8">
        <f t="shared" si="1"/>
        <v>0</v>
      </c>
      <c r="G53" s="245"/>
    </row>
    <row r="54" spans="1:7" x14ac:dyDescent="0.2">
      <c r="A54" s="245"/>
      <c r="B54" s="255"/>
      <c r="C54" s="247" t="s">
        <v>872</v>
      </c>
      <c r="D54" s="451">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551">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8">
        <f t="shared" si="1"/>
        <v>0</v>
      </c>
      <c r="G54" s="245"/>
    </row>
    <row r="55" spans="1:7" x14ac:dyDescent="0.2">
      <c r="A55" s="245"/>
      <c r="B55" s="255"/>
      <c r="C55" s="247" t="s">
        <v>198</v>
      </c>
      <c r="D55" s="451">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551">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8">
        <f t="shared" si="0"/>
        <v>0</v>
      </c>
      <c r="G55" s="245"/>
    </row>
    <row r="56" spans="1:7" x14ac:dyDescent="0.2">
      <c r="A56" s="245"/>
      <c r="B56" s="255"/>
      <c r="C56" s="247" t="s">
        <v>199</v>
      </c>
      <c r="D56" s="451">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551">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8">
        <f t="shared" si="0"/>
        <v>0</v>
      </c>
      <c r="G56" s="245"/>
    </row>
    <row r="57" spans="1:7" x14ac:dyDescent="0.2">
      <c r="A57" s="245"/>
      <c r="B57" s="255"/>
      <c r="C57" s="247" t="s">
        <v>200</v>
      </c>
      <c r="D57" s="451">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551">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8">
        <f t="shared" si="0"/>
        <v>0</v>
      </c>
      <c r="G57" s="245"/>
    </row>
    <row r="58" spans="1:7" x14ac:dyDescent="0.2">
      <c r="A58" s="245"/>
      <c r="B58" s="255"/>
      <c r="C58" s="247" t="s">
        <v>879</v>
      </c>
      <c r="D58" s="451">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551">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8">
        <f t="shared" ref="F58:F60" si="2">+ABS(D58)+ABS(E58)</f>
        <v>0</v>
      </c>
      <c r="G58" s="245"/>
    </row>
    <row r="59" spans="1:7" x14ac:dyDescent="0.2">
      <c r="A59" s="245"/>
      <c r="B59" s="255"/>
      <c r="C59" s="247" t="s">
        <v>881</v>
      </c>
      <c r="D59" s="451">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551">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8">
        <f t="shared" si="2"/>
        <v>0</v>
      </c>
      <c r="G59" s="245"/>
    </row>
    <row r="60" spans="1:7" x14ac:dyDescent="0.2">
      <c r="A60" s="245"/>
      <c r="B60" s="255"/>
      <c r="C60" s="247" t="s">
        <v>883</v>
      </c>
      <c r="D60" s="451">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551">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8">
        <f t="shared" si="2"/>
        <v>0</v>
      </c>
      <c r="G60" s="245"/>
    </row>
    <row r="61" spans="1:7" x14ac:dyDescent="0.2">
      <c r="A61" s="245"/>
      <c r="B61" s="255"/>
      <c r="C61" s="247" t="s">
        <v>201</v>
      </c>
      <c r="D61" s="451">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551">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8">
        <f t="shared" si="0"/>
        <v>0</v>
      </c>
      <c r="G61" s="245"/>
    </row>
    <row r="62" spans="1:7" x14ac:dyDescent="0.2">
      <c r="A62" s="245"/>
      <c r="B62" s="255"/>
      <c r="C62" s="247" t="s">
        <v>873</v>
      </c>
      <c r="D62" s="451">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551">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8">
        <f t="shared" ref="F62:F64" si="3">+ABS(D62)+ABS(E62)</f>
        <v>0</v>
      </c>
      <c r="G62" s="245"/>
    </row>
    <row r="63" spans="1:7" x14ac:dyDescent="0.2">
      <c r="A63" s="245"/>
      <c r="B63" s="255"/>
      <c r="C63" s="247" t="s">
        <v>874</v>
      </c>
      <c r="D63" s="451">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551">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8">
        <f t="shared" si="3"/>
        <v>0</v>
      </c>
      <c r="G63" s="245"/>
    </row>
    <row r="64" spans="1:7" x14ac:dyDescent="0.2">
      <c r="A64" s="245"/>
      <c r="B64" s="255"/>
      <c r="C64" s="247" t="s">
        <v>875</v>
      </c>
      <c r="D64" s="451">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551">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8">
        <f t="shared" si="3"/>
        <v>0</v>
      </c>
      <c r="G64" s="245"/>
    </row>
    <row r="65" spans="1:7" x14ac:dyDescent="0.2">
      <c r="A65" s="245"/>
      <c r="B65" s="255"/>
      <c r="C65" s="247" t="s">
        <v>202</v>
      </c>
      <c r="D65" s="451">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551">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8">
        <f t="shared" si="0"/>
        <v>0</v>
      </c>
      <c r="G65" s="245"/>
    </row>
    <row r="66" spans="1:7" x14ac:dyDescent="0.2">
      <c r="A66" s="245"/>
      <c r="B66" s="255"/>
      <c r="C66" s="247" t="s">
        <v>204</v>
      </c>
      <c r="D66" s="451">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551">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8">
        <f t="shared" si="0"/>
        <v>0</v>
      </c>
      <c r="G66" s="245"/>
    </row>
    <row r="67" spans="1:7" x14ac:dyDescent="0.2">
      <c r="A67" s="245"/>
      <c r="B67" s="255"/>
      <c r="C67" s="247" t="s">
        <v>96</v>
      </c>
      <c r="D67" s="451">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551">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8">
        <f t="shared" si="0"/>
        <v>0</v>
      </c>
      <c r="G67" s="245"/>
    </row>
    <row r="68" spans="1:7" x14ac:dyDescent="0.2">
      <c r="A68" s="245"/>
      <c r="B68" s="255"/>
      <c r="C68" s="247" t="s">
        <v>206</v>
      </c>
      <c r="D68" s="451">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551">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8">
        <f t="shared" si="0"/>
        <v>0</v>
      </c>
      <c r="G68" s="245"/>
    </row>
    <row r="69" spans="1:7" x14ac:dyDescent="0.2">
      <c r="A69" s="245"/>
      <c r="B69" s="255"/>
      <c r="C69" s="247" t="s">
        <v>207</v>
      </c>
      <c r="D69" s="451">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551">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8">
        <f t="shared" si="0"/>
        <v>0</v>
      </c>
      <c r="G69" s="245"/>
    </row>
    <row r="70" spans="1:7" x14ac:dyDescent="0.2">
      <c r="A70" s="245"/>
      <c r="B70" s="255"/>
      <c r="C70" s="247" t="s">
        <v>208</v>
      </c>
      <c r="D70" s="451">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551">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8">
        <f t="shared" si="0"/>
        <v>0</v>
      </c>
      <c r="G70" s="245"/>
    </row>
    <row r="71" spans="1:7" x14ac:dyDescent="0.2">
      <c r="A71" s="245"/>
      <c r="B71" s="255"/>
      <c r="C71" s="247" t="s">
        <v>97</v>
      </c>
      <c r="D71" s="451">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551">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8">
        <f t="shared" si="0"/>
        <v>0</v>
      </c>
      <c r="G71" s="245"/>
    </row>
    <row r="72" spans="1:7" x14ac:dyDescent="0.2">
      <c r="A72" s="245"/>
      <c r="B72" s="255"/>
      <c r="C72" s="247" t="s">
        <v>209</v>
      </c>
      <c r="D72" s="451">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551">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8">
        <f t="shared" si="0"/>
        <v>0</v>
      </c>
      <c r="G72" s="245"/>
    </row>
    <row r="73" spans="1:7" x14ac:dyDescent="0.2">
      <c r="A73" s="245"/>
      <c r="B73" s="255"/>
      <c r="C73" s="247" t="s">
        <v>210</v>
      </c>
      <c r="D73" s="451">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551">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8">
        <f t="shared" si="0"/>
        <v>0</v>
      </c>
      <c r="G73" s="245"/>
    </row>
    <row r="74" spans="1:7" x14ac:dyDescent="0.2">
      <c r="A74" s="245"/>
      <c r="B74" s="255"/>
      <c r="C74" s="247" t="s">
        <v>211</v>
      </c>
      <c r="D74" s="451">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551">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8">
        <f t="shared" si="0"/>
        <v>0</v>
      </c>
      <c r="G74" s="245"/>
    </row>
    <row r="75" spans="1:7" x14ac:dyDescent="0.2">
      <c r="A75" s="245"/>
      <c r="B75" s="255"/>
      <c r="C75" s="247" t="s">
        <v>888</v>
      </c>
      <c r="D75" s="451">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551">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8">
        <f t="shared" ref="F75:F77" si="4">+ABS(D75)+ABS(E75)</f>
        <v>0</v>
      </c>
      <c r="G75" s="245"/>
    </row>
    <row r="76" spans="1:7" x14ac:dyDescent="0.2">
      <c r="A76" s="245"/>
      <c r="B76" s="255"/>
      <c r="C76" s="247" t="s">
        <v>889</v>
      </c>
      <c r="D76" s="451">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551">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8">
        <f t="shared" si="4"/>
        <v>0</v>
      </c>
      <c r="G76" s="245"/>
    </row>
    <row r="77" spans="1:7" x14ac:dyDescent="0.2">
      <c r="A77" s="245"/>
      <c r="B77" s="255"/>
      <c r="C77" s="247" t="s">
        <v>890</v>
      </c>
      <c r="D77" s="451">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551">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8">
        <f t="shared" si="4"/>
        <v>0</v>
      </c>
      <c r="G77" s="245"/>
    </row>
    <row r="78" spans="1:7" x14ac:dyDescent="0.2">
      <c r="A78" s="245"/>
      <c r="B78" s="255"/>
      <c r="C78" s="247" t="s">
        <v>108</v>
      </c>
      <c r="D78" s="451">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551">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8">
        <f t="shared" si="0"/>
        <v>0</v>
      </c>
      <c r="G78" s="245"/>
    </row>
    <row r="79" spans="1:7" x14ac:dyDescent="0.2">
      <c r="A79" s="245"/>
      <c r="B79" s="255"/>
      <c r="C79" s="247" t="s">
        <v>110</v>
      </c>
      <c r="D79" s="451">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551">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8">
        <f t="shared" si="0"/>
        <v>0</v>
      </c>
      <c r="G79" s="245"/>
    </row>
    <row r="80" spans="1:7" x14ac:dyDescent="0.2">
      <c r="A80" s="245"/>
      <c r="B80" s="255"/>
      <c r="C80" s="247" t="s">
        <v>112</v>
      </c>
      <c r="D80" s="451">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551">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8">
        <f t="shared" si="0"/>
        <v>0</v>
      </c>
      <c r="G80" s="245"/>
    </row>
    <row r="81" spans="1:7" x14ac:dyDescent="0.2">
      <c r="A81" s="245"/>
      <c r="B81" s="255"/>
      <c r="C81" s="247" t="s">
        <v>114</v>
      </c>
      <c r="D81" s="451">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551">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8">
        <f t="shared" si="0"/>
        <v>0</v>
      </c>
      <c r="G81" s="245"/>
    </row>
    <row r="82" spans="1:7" x14ac:dyDescent="0.2">
      <c r="A82" s="245"/>
      <c r="B82" s="255"/>
      <c r="C82" s="247" t="s">
        <v>213</v>
      </c>
      <c r="D82" s="451">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551">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8">
        <f t="shared" si="0"/>
        <v>0</v>
      </c>
      <c r="G82" s="245"/>
    </row>
    <row r="83" spans="1:7" x14ac:dyDescent="0.2">
      <c r="A83" s="245"/>
      <c r="B83" s="255"/>
      <c r="C83" s="247" t="s">
        <v>891</v>
      </c>
      <c r="D83" s="451">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551">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8">
        <f t="shared" ref="F83:F85" si="5">+ABS(D83)+ABS(E83)</f>
        <v>0</v>
      </c>
      <c r="G83" s="245"/>
    </row>
    <row r="84" spans="1:7" x14ac:dyDescent="0.2">
      <c r="A84" s="245"/>
      <c r="B84" s="255"/>
      <c r="C84" s="247" t="s">
        <v>892</v>
      </c>
      <c r="D84" s="451">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551">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8">
        <f t="shared" si="5"/>
        <v>0</v>
      </c>
      <c r="G84" s="245"/>
    </row>
    <row r="85" spans="1:7" x14ac:dyDescent="0.2">
      <c r="A85" s="245"/>
      <c r="B85" s="255"/>
      <c r="C85" s="247" t="s">
        <v>893</v>
      </c>
      <c r="D85" s="451">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551">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8">
        <f t="shared" si="5"/>
        <v>0</v>
      </c>
      <c r="G85" s="245"/>
    </row>
    <row r="86" spans="1:7" x14ac:dyDescent="0.2">
      <c r="A86" s="245"/>
      <c r="B86" s="255"/>
      <c r="C86" s="247" t="s">
        <v>117</v>
      </c>
      <c r="D86" s="451">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551">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8">
        <f t="shared" si="0"/>
        <v>0</v>
      </c>
      <c r="G86" s="245"/>
    </row>
    <row r="87" spans="1:7" x14ac:dyDescent="0.2">
      <c r="A87" s="245"/>
      <c r="B87" s="255"/>
      <c r="C87" s="247" t="s">
        <v>118</v>
      </c>
      <c r="D87" s="451">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551">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8">
        <f t="shared" si="0"/>
        <v>0</v>
      </c>
      <c r="G87" s="245"/>
    </row>
    <row r="88" spans="1:7" x14ac:dyDescent="0.2">
      <c r="A88" s="245"/>
      <c r="B88" s="255"/>
      <c r="C88" s="247" t="s">
        <v>120</v>
      </c>
      <c r="D88" s="451">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551">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8">
        <f t="shared" si="0"/>
        <v>0</v>
      </c>
      <c r="G88" s="245"/>
    </row>
    <row r="89" spans="1:7" x14ac:dyDescent="0.2">
      <c r="A89" s="245"/>
      <c r="B89" s="255"/>
      <c r="C89" s="247" t="s">
        <v>433</v>
      </c>
      <c r="D89" s="451">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551">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8">
        <f t="shared" si="0"/>
        <v>0</v>
      </c>
      <c r="G89" s="245"/>
    </row>
    <row r="90" spans="1:7" x14ac:dyDescent="0.2">
      <c r="A90" s="245"/>
      <c r="B90" s="255"/>
      <c r="C90" s="247" t="s">
        <v>681</v>
      </c>
      <c r="D90" s="451">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551">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8">
        <f>+ABS(D90)+ABS(E90)</f>
        <v>0</v>
      </c>
      <c r="G90" s="245"/>
    </row>
    <row r="91" spans="1:7" x14ac:dyDescent="0.2">
      <c r="A91" s="245"/>
      <c r="B91" s="255"/>
      <c r="C91" s="247" t="s">
        <v>214</v>
      </c>
      <c r="D91" s="451">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551">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8">
        <f t="shared" si="0"/>
        <v>0</v>
      </c>
      <c r="G91" s="245"/>
    </row>
    <row r="92" spans="1:7" x14ac:dyDescent="0.2">
      <c r="A92" s="245"/>
      <c r="B92" s="255"/>
      <c r="C92" s="247" t="s">
        <v>894</v>
      </c>
      <c r="D92" s="451">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551">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8">
        <f t="shared" ref="F92:F94" si="6">+ABS(D92)+ABS(E92)</f>
        <v>0</v>
      </c>
      <c r="G92" s="245"/>
    </row>
    <row r="93" spans="1:7" x14ac:dyDescent="0.2">
      <c r="A93" s="245"/>
      <c r="B93" s="255"/>
      <c r="C93" s="247" t="s">
        <v>898</v>
      </c>
      <c r="D93" s="451">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551">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8">
        <f t="shared" si="6"/>
        <v>0</v>
      </c>
      <c r="G93" s="245"/>
    </row>
    <row r="94" spans="1:7" x14ac:dyDescent="0.2">
      <c r="A94" s="245"/>
      <c r="B94" s="255"/>
      <c r="C94" s="247" t="s">
        <v>899</v>
      </c>
      <c r="D94" s="451">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551">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8">
        <f t="shared" si="6"/>
        <v>0</v>
      </c>
      <c r="G94" s="245"/>
    </row>
    <row r="95" spans="1:7" x14ac:dyDescent="0.2">
      <c r="A95" s="245"/>
      <c r="B95" s="255"/>
      <c r="C95" s="247" t="s">
        <v>124</v>
      </c>
      <c r="D95" s="451">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551">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8">
        <f t="shared" si="0"/>
        <v>0</v>
      </c>
      <c r="G95" s="245"/>
    </row>
    <row r="96" spans="1:7" x14ac:dyDescent="0.2">
      <c r="A96" s="245"/>
      <c r="B96" s="255"/>
      <c r="C96" s="247" t="s">
        <v>125</v>
      </c>
      <c r="D96" s="451">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551">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8">
        <f t="shared" si="0"/>
        <v>0</v>
      </c>
      <c r="G96" s="245"/>
    </row>
    <row r="97" spans="1:12" x14ac:dyDescent="0.2">
      <c r="A97" s="245"/>
      <c r="B97" s="255"/>
      <c r="C97" s="247" t="s">
        <v>215</v>
      </c>
      <c r="D97" s="451">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551">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8">
        <f t="shared" si="0"/>
        <v>0</v>
      </c>
      <c r="G97" s="245"/>
    </row>
    <row r="98" spans="1:12" x14ac:dyDescent="0.2">
      <c r="A98" s="245"/>
      <c r="B98" s="255"/>
      <c r="C98" s="247" t="s">
        <v>216</v>
      </c>
      <c r="D98" s="451">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551">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8">
        <f t="shared" si="0"/>
        <v>0</v>
      </c>
      <c r="G98" s="245"/>
    </row>
    <row r="99" spans="1:12" x14ac:dyDescent="0.2">
      <c r="A99" s="245"/>
      <c r="B99" s="449"/>
      <c r="C99" s="450" t="s">
        <v>217</v>
      </c>
      <c r="D99" s="451">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551">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451">
        <f t="shared" si="0"/>
        <v>0</v>
      </c>
      <c r="G99" s="245"/>
    </row>
    <row r="100" spans="1:12" x14ac:dyDescent="0.2">
      <c r="A100" s="245"/>
      <c r="B100" s="449"/>
      <c r="C100" s="450" t="s">
        <v>900</v>
      </c>
      <c r="D100" s="451">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551">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451">
        <f t="shared" ref="F100:F102" si="7">+ABS(D100)+ABS(E100)</f>
        <v>0</v>
      </c>
      <c r="G100" s="245"/>
    </row>
    <row r="101" spans="1:12" x14ac:dyDescent="0.2">
      <c r="A101" s="245"/>
      <c r="B101" s="449"/>
      <c r="C101" s="450" t="s">
        <v>901</v>
      </c>
      <c r="D101" s="451">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551">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451">
        <f t="shared" si="7"/>
        <v>0</v>
      </c>
      <c r="G101" s="245"/>
    </row>
    <row r="102" spans="1:12" x14ac:dyDescent="0.2">
      <c r="A102" s="245"/>
      <c r="B102" s="259"/>
      <c r="C102" s="260" t="s">
        <v>902</v>
      </c>
      <c r="D102" s="550">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552">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61">
        <f t="shared" si="7"/>
        <v>0</v>
      </c>
      <c r="G102" s="245"/>
    </row>
    <row r="103" spans="1:12" x14ac:dyDescent="0.2">
      <c r="A103" s="245"/>
      <c r="B103" s="255" t="s">
        <v>511</v>
      </c>
      <c r="C103" s="240" t="s">
        <v>525</v>
      </c>
      <c r="D103" s="258"/>
      <c r="E103" s="258"/>
      <c r="F103" s="250">
        <f>IF(VLOOKUP($A$43,'4.Informatie'!$B:$I,2,FALSE)="Begroting","-",SUM(F45:F102))</f>
        <v>0</v>
      </c>
      <c r="G103" s="245"/>
    </row>
    <row r="104" spans="1:12" x14ac:dyDescent="0.2">
      <c r="A104" s="245"/>
      <c r="B104" s="255" t="s">
        <v>513</v>
      </c>
      <c r="C104" s="240" t="s">
        <v>512</v>
      </c>
      <c r="D104" s="258"/>
      <c r="E104" s="258"/>
      <c r="F104" s="250">
        <f>$D$34</f>
        <v>0</v>
      </c>
      <c r="G104" s="245"/>
    </row>
    <row r="105" spans="1:12" x14ac:dyDescent="0.2">
      <c r="A105" s="245"/>
      <c r="B105" s="255" t="s">
        <v>526</v>
      </c>
      <c r="C105" s="240" t="s">
        <v>519</v>
      </c>
      <c r="D105" s="262"/>
      <c r="E105" s="262"/>
      <c r="F105" s="263">
        <f>IF(VLOOKUP($A$43,'4.Informatie'!$B:$I,2,FALSE)="Begroting","-",IF(ISERROR(F103/F104),1,F103/F104))</f>
        <v>1</v>
      </c>
      <c r="G105" s="245"/>
    </row>
    <row r="106" spans="1:12" x14ac:dyDescent="0.2">
      <c r="A106" s="245"/>
      <c r="B106" s="255"/>
      <c r="C106" s="240" t="s">
        <v>520</v>
      </c>
      <c r="D106" s="746" t="str">
        <f>IF(VLOOKUP($A$43,'4.Informatie'!$B:$I,2,FALSE)&lt;&gt;"Begroting",IF(F105&lt;=0.01,"voldoende","onvoldoende"),"nvt")</f>
        <v>onvoldoende</v>
      </c>
      <c r="E106" s="746"/>
      <c r="F106" s="746"/>
      <c r="G106" s="245"/>
    </row>
    <row r="107" spans="1:12" x14ac:dyDescent="0.2">
      <c r="A107" s="245"/>
      <c r="B107" s="245"/>
      <c r="C107" s="245"/>
      <c r="D107" s="245"/>
      <c r="E107" s="245"/>
      <c r="F107" s="245"/>
      <c r="G107" s="245"/>
    </row>
    <row r="109" spans="1:12" x14ac:dyDescent="0.2">
      <c r="A109" s="245" t="s">
        <v>527</v>
      </c>
      <c r="B109" s="245"/>
      <c r="C109" s="245" t="s">
        <v>503</v>
      </c>
      <c r="D109" s="245"/>
      <c r="E109" s="245"/>
      <c r="F109" s="245"/>
      <c r="G109" s="245"/>
      <c r="H109" s="245"/>
      <c r="I109" s="245"/>
      <c r="J109" s="245"/>
      <c r="K109" s="245"/>
      <c r="L109" s="245"/>
    </row>
    <row r="110" spans="1:12" x14ac:dyDescent="0.2">
      <c r="A110" s="254" t="s">
        <v>460</v>
      </c>
      <c r="B110" s="255"/>
      <c r="C110" s="255"/>
      <c r="D110" s="264" t="s">
        <v>528</v>
      </c>
      <c r="E110" s="264" t="s">
        <v>187</v>
      </c>
      <c r="F110" s="264"/>
      <c r="G110" s="264" t="s">
        <v>529</v>
      </c>
      <c r="H110" s="264" t="s">
        <v>530</v>
      </c>
      <c r="I110" s="240" t="s">
        <v>531</v>
      </c>
      <c r="J110" s="264" t="s">
        <v>532</v>
      </c>
      <c r="K110" s="264" t="s">
        <v>533</v>
      </c>
      <c r="L110" s="245"/>
    </row>
    <row r="111" spans="1:12" x14ac:dyDescent="0.2">
      <c r="A111" s="254" t="s">
        <v>19</v>
      </c>
      <c r="B111" s="255"/>
      <c r="C111" s="247" t="s">
        <v>523</v>
      </c>
      <c r="D111" s="264" t="s">
        <v>511</v>
      </c>
      <c r="E111" s="264" t="s">
        <v>513</v>
      </c>
      <c r="F111" s="264" t="s">
        <v>534</v>
      </c>
      <c r="G111" s="264" t="s">
        <v>535</v>
      </c>
      <c r="H111" s="264" t="s">
        <v>536</v>
      </c>
      <c r="I111" s="240" t="s">
        <v>537</v>
      </c>
      <c r="J111" s="264" t="s">
        <v>538</v>
      </c>
      <c r="K111" s="264" t="s">
        <v>539</v>
      </c>
      <c r="L111" s="245"/>
    </row>
    <row r="112" spans="1:12" x14ac:dyDescent="0.2">
      <c r="A112" s="245"/>
      <c r="B112" s="256"/>
      <c r="C112" s="252" t="s">
        <v>56</v>
      </c>
      <c r="D112" s="257">
        <f>+VLOOKUP($C112,'7.Balansstanden'!$D:$H,3,FALSE)</f>
        <v>0</v>
      </c>
      <c r="E112" s="257">
        <f>+VLOOKUP($C112,'7.Balansstanden'!$D:$H,5,FALSE)</f>
        <v>0</v>
      </c>
      <c r="F112" s="257">
        <f>+E112-D112</f>
        <v>0</v>
      </c>
      <c r="G112" s="257">
        <f>+VLOOKUP($C112,'5.Verdelingsmatrix lasten'!$A:$AN,40,FALSE)</f>
        <v>0</v>
      </c>
      <c r="H112" s="257">
        <f>+VLOOKUP($C112,'6.Verdelingsmatrix baten'!$A:$AP,42,FALSE)</f>
        <v>0</v>
      </c>
      <c r="I112" s="257">
        <f>+G112-H112</f>
        <v>0</v>
      </c>
      <c r="J112" s="257">
        <f>IF(AND(VLOOKUP($A$110,'4.Informatie'!$B:$I,2,FALSE)="Realisatie",VLOOKUP($A$111,'4.Informatie'!$B:$I,2,FALSE)=5),ABS(+F112-I112),0)</f>
        <v>0</v>
      </c>
      <c r="K112" s="257">
        <f>IF(AND(VLOOKUP($A$110,'4.Informatie'!$B:$I,2,FALSE)="Realisatie",VLOOKUP($A$111,'4.Informatie'!$B:$I,2,FALSE)=5),ABS(D112)+ABS(E112),0)</f>
        <v>0</v>
      </c>
      <c r="L112" s="245"/>
    </row>
    <row r="113" spans="1:12" x14ac:dyDescent="0.2">
      <c r="A113" s="245"/>
      <c r="B113" s="255"/>
      <c r="C113" s="247" t="s">
        <v>58</v>
      </c>
      <c r="D113" s="258">
        <f>+VLOOKUP($C113,'7.Balansstanden'!$D:$H,3,FALSE)</f>
        <v>0</v>
      </c>
      <c r="E113" s="258">
        <f>+VLOOKUP($C113,'7.Balansstanden'!$D:$H,5,FALSE)</f>
        <v>0</v>
      </c>
      <c r="F113" s="258">
        <f t="shared" ref="F113:F155" si="8">+E113-D113</f>
        <v>0</v>
      </c>
      <c r="G113" s="258">
        <f>+VLOOKUP($C113,'5.Verdelingsmatrix lasten'!$A:$AN,40,FALSE)</f>
        <v>0</v>
      </c>
      <c r="H113" s="258">
        <f>+VLOOKUP($C113,'6.Verdelingsmatrix baten'!$A:$AP,42,FALSE)</f>
        <v>0</v>
      </c>
      <c r="I113" s="258">
        <f t="shared" ref="I113:I155" si="9">+G113-H113</f>
        <v>0</v>
      </c>
      <c r="J113" s="258">
        <f>IF(AND(VLOOKUP($A$110,'4.Informatie'!$B:$I,2,FALSE)="Realisatie",VLOOKUP($A$111,'4.Informatie'!$B:$I,2,FALSE)=5),ABS(+F113-I113),0)</f>
        <v>0</v>
      </c>
      <c r="K113" s="258">
        <f>IF(AND(VLOOKUP($A$110,'4.Informatie'!$B:$I,2,FALSE)="Realisatie",VLOOKUP($A$111,'4.Informatie'!$B:$I,2,FALSE)=5),ABS(D113)+ABS(E113),0)</f>
        <v>0</v>
      </c>
      <c r="L113" s="245"/>
    </row>
    <row r="114" spans="1:12" x14ac:dyDescent="0.2">
      <c r="A114" s="245"/>
      <c r="B114" s="255"/>
      <c r="C114" s="247" t="s">
        <v>243</v>
      </c>
      <c r="D114" s="258">
        <f>+VLOOKUP($C114,'7.Balansstanden'!$D:$H,3,FALSE)</f>
        <v>0</v>
      </c>
      <c r="E114" s="258">
        <f>+VLOOKUP($C114,'7.Balansstanden'!$D:$H,5,FALSE)</f>
        <v>0</v>
      </c>
      <c r="F114" s="258">
        <f t="shared" si="8"/>
        <v>0</v>
      </c>
      <c r="G114" s="258">
        <f>+VLOOKUP($C114,'5.Verdelingsmatrix lasten'!$A:$AN,40,FALSE)</f>
        <v>0</v>
      </c>
      <c r="H114" s="258">
        <f>+VLOOKUP($C114,'6.Verdelingsmatrix baten'!$A:$AP,42,FALSE)</f>
        <v>0</v>
      </c>
      <c r="I114" s="258">
        <f t="shared" si="9"/>
        <v>0</v>
      </c>
      <c r="J114" s="258">
        <f>IF(AND(VLOOKUP($A$110,'4.Informatie'!$B:$I,2,FALSE)="Realisatie",VLOOKUP($A$111,'4.Informatie'!$B:$I,2,FALSE)=5),ABS(+F114-I114),0)</f>
        <v>0</v>
      </c>
      <c r="K114" s="258">
        <f>IF(AND(VLOOKUP($A$110,'4.Informatie'!$B:$I,2,FALSE)="Realisatie",VLOOKUP($A$111,'4.Informatie'!$B:$I,2,FALSE)=5),ABS(D114)+ABS(E114),0)</f>
        <v>0</v>
      </c>
      <c r="L114" s="245"/>
    </row>
    <row r="115" spans="1:12" x14ac:dyDescent="0.2">
      <c r="A115" s="245"/>
      <c r="B115" s="255"/>
      <c r="C115" s="247" t="s">
        <v>432</v>
      </c>
      <c r="D115" s="258">
        <f>+VLOOKUP($C115,'7.Balansstanden'!$D:$H,3,FALSE)</f>
        <v>0</v>
      </c>
      <c r="E115" s="258">
        <f>+VLOOKUP($C115,'7.Balansstanden'!$D:$H,5,FALSE)</f>
        <v>0</v>
      </c>
      <c r="F115" s="258">
        <f t="shared" si="8"/>
        <v>0</v>
      </c>
      <c r="G115" s="258">
        <f>+VLOOKUP($C115,'5.Verdelingsmatrix lasten'!$A:$AN,40,FALSE)</f>
        <v>0</v>
      </c>
      <c r="H115" s="258">
        <f>+VLOOKUP($C115,'6.Verdelingsmatrix baten'!$A:$AP,42,FALSE)</f>
        <v>0</v>
      </c>
      <c r="I115" s="258">
        <f t="shared" si="9"/>
        <v>0</v>
      </c>
      <c r="J115" s="258">
        <f>IF(AND(VLOOKUP($A$110,'4.Informatie'!$B:$I,2,FALSE)="Realisatie",VLOOKUP($A$111,'4.Informatie'!$B:$I,2,FALSE)=5),ABS(+F115-I115),0)</f>
        <v>0</v>
      </c>
      <c r="K115" s="258">
        <f>IF(AND(VLOOKUP($A$110,'4.Informatie'!$B:$I,2,FALSE)="Realisatie",VLOOKUP($A$111,'4.Informatie'!$B:$I,2,FALSE)=5),ABS(D115)+ABS(E115),0)</f>
        <v>0</v>
      </c>
      <c r="L115" s="245"/>
    </row>
    <row r="116" spans="1:12" x14ac:dyDescent="0.2">
      <c r="A116" s="245"/>
      <c r="B116" s="255"/>
      <c r="C116" s="247" t="s">
        <v>61</v>
      </c>
      <c r="D116" s="258">
        <f>+VLOOKUP($C116,'7.Balansstanden'!$D:$H,3,FALSE)</f>
        <v>0</v>
      </c>
      <c r="E116" s="258">
        <f>+VLOOKUP($C116,'7.Balansstanden'!$D:$H,5,FALSE)</f>
        <v>0</v>
      </c>
      <c r="F116" s="258">
        <f t="shared" si="8"/>
        <v>0</v>
      </c>
      <c r="G116" s="258">
        <f>+VLOOKUP($C116,'5.Verdelingsmatrix lasten'!$A:$AN,40,FALSE)</f>
        <v>0</v>
      </c>
      <c r="H116" s="258">
        <f>+VLOOKUP($C116,'6.Verdelingsmatrix baten'!$A:$AP,42,FALSE)</f>
        <v>0</v>
      </c>
      <c r="I116" s="258">
        <f t="shared" si="9"/>
        <v>0</v>
      </c>
      <c r="J116" s="258">
        <f>IF(AND(VLOOKUP($A$110,'4.Informatie'!$B:$I,2,FALSE)="Realisatie",VLOOKUP($A$111,'4.Informatie'!$B:$I,2,FALSE)=5),ABS(+F116-I116),0)</f>
        <v>0</v>
      </c>
      <c r="K116" s="258">
        <f>IF(AND(VLOOKUP($A$110,'4.Informatie'!$B:$I,2,FALSE)="Realisatie",VLOOKUP($A$111,'4.Informatie'!$B:$I,2,FALSE)=5),ABS(D116)+ABS(E116),0)</f>
        <v>0</v>
      </c>
      <c r="L116" s="245"/>
    </row>
    <row r="117" spans="1:12" x14ac:dyDescent="0.2">
      <c r="A117" s="245"/>
      <c r="B117" s="255"/>
      <c r="C117" s="247" t="s">
        <v>63</v>
      </c>
      <c r="D117" s="258">
        <f>+VLOOKUP($C117,'7.Balansstanden'!$D:$H,3,FALSE)</f>
        <v>0</v>
      </c>
      <c r="E117" s="258">
        <f>+VLOOKUP($C117,'7.Balansstanden'!$D:$H,5,FALSE)</f>
        <v>0</v>
      </c>
      <c r="F117" s="258">
        <f t="shared" si="8"/>
        <v>0</v>
      </c>
      <c r="G117" s="258">
        <f>+VLOOKUP($C117,'5.Verdelingsmatrix lasten'!$A:$AN,40,FALSE)</f>
        <v>0</v>
      </c>
      <c r="H117" s="258">
        <f>+VLOOKUP($C117,'6.Verdelingsmatrix baten'!$A:$AP,42,FALSE)</f>
        <v>0</v>
      </c>
      <c r="I117" s="258">
        <f t="shared" si="9"/>
        <v>0</v>
      </c>
      <c r="J117" s="258">
        <f>IF(AND(VLOOKUP($A$110,'4.Informatie'!$B:$I,2,FALSE)="Realisatie",VLOOKUP($A$111,'4.Informatie'!$B:$I,2,FALSE)=5),ABS(+F117-I117),0)</f>
        <v>0</v>
      </c>
      <c r="K117" s="258">
        <f>IF(AND(VLOOKUP($A$110,'4.Informatie'!$B:$I,2,FALSE)="Realisatie",VLOOKUP($A$111,'4.Informatie'!$B:$I,2,FALSE)=5),ABS(D117)+ABS(E117),0)</f>
        <v>0</v>
      </c>
      <c r="L117" s="245"/>
    </row>
    <row r="118" spans="1:12" x14ac:dyDescent="0.2">
      <c r="A118" s="245"/>
      <c r="B118" s="255"/>
      <c r="C118" s="247" t="s">
        <v>65</v>
      </c>
      <c r="D118" s="258">
        <f>+VLOOKUP($C118,'7.Balansstanden'!$D:$H,3,FALSE)</f>
        <v>0</v>
      </c>
      <c r="E118" s="258">
        <f>+VLOOKUP($C118,'7.Balansstanden'!$D:$H,5,FALSE)</f>
        <v>0</v>
      </c>
      <c r="F118" s="258">
        <f t="shared" si="8"/>
        <v>0</v>
      </c>
      <c r="G118" s="258">
        <f>+VLOOKUP($C118,'5.Verdelingsmatrix lasten'!$A:$AN,40,FALSE)</f>
        <v>0</v>
      </c>
      <c r="H118" s="258">
        <f>+VLOOKUP($C118,'6.Verdelingsmatrix baten'!$A:$AP,42,FALSE)</f>
        <v>0</v>
      </c>
      <c r="I118" s="258">
        <f t="shared" si="9"/>
        <v>0</v>
      </c>
      <c r="J118" s="258">
        <f>IF(AND(VLOOKUP($A$110,'4.Informatie'!$B:$I,2,FALSE)="Realisatie",VLOOKUP($A$111,'4.Informatie'!$B:$I,2,FALSE)=5),ABS(+F118-I118),0)</f>
        <v>0</v>
      </c>
      <c r="K118" s="258">
        <f>IF(AND(VLOOKUP($A$110,'4.Informatie'!$B:$I,2,FALSE)="Realisatie",VLOOKUP($A$111,'4.Informatie'!$B:$I,2,FALSE)=5),ABS(D118)+ABS(E118),0)</f>
        <v>0</v>
      </c>
      <c r="L118" s="245"/>
    </row>
    <row r="119" spans="1:12" x14ac:dyDescent="0.2">
      <c r="A119" s="245"/>
      <c r="B119" s="255"/>
      <c r="C119" s="247" t="s">
        <v>67</v>
      </c>
      <c r="D119" s="258">
        <f>+VLOOKUP($C119,'7.Balansstanden'!$D:$H,3,FALSE)</f>
        <v>0</v>
      </c>
      <c r="E119" s="258">
        <f>+VLOOKUP($C119,'7.Balansstanden'!$D:$H,5,FALSE)</f>
        <v>0</v>
      </c>
      <c r="F119" s="258">
        <f t="shared" si="8"/>
        <v>0</v>
      </c>
      <c r="G119" s="258">
        <f>+VLOOKUP($C119,'5.Verdelingsmatrix lasten'!$A:$AN,40,FALSE)</f>
        <v>0</v>
      </c>
      <c r="H119" s="258">
        <f>+VLOOKUP($C119,'6.Verdelingsmatrix baten'!$A:$AP,42,FALSE)</f>
        <v>0</v>
      </c>
      <c r="I119" s="258">
        <f t="shared" si="9"/>
        <v>0</v>
      </c>
      <c r="J119" s="258">
        <f>IF(AND(VLOOKUP($A$110,'4.Informatie'!$B:$I,2,FALSE)="Realisatie",VLOOKUP($A$111,'4.Informatie'!$B:$I,2,FALSE)=5),ABS(+F119-I119),0)</f>
        <v>0</v>
      </c>
      <c r="K119" s="258">
        <f>IF(AND(VLOOKUP($A$110,'4.Informatie'!$B:$I,2,FALSE)="Realisatie",VLOOKUP($A$111,'4.Informatie'!$B:$I,2,FALSE)=5),ABS(D119)+ABS(E119),0)</f>
        <v>0</v>
      </c>
      <c r="L119" s="245"/>
    </row>
    <row r="120" spans="1:12" x14ac:dyDescent="0.2">
      <c r="A120" s="245"/>
      <c r="B120" s="255"/>
      <c r="C120" s="247" t="s">
        <v>69</v>
      </c>
      <c r="D120" s="258">
        <f>+VLOOKUP($C120,'7.Balansstanden'!$D:$H,3,FALSE)</f>
        <v>0</v>
      </c>
      <c r="E120" s="258">
        <f>+VLOOKUP($C120,'7.Balansstanden'!$D:$H,5,FALSE)</f>
        <v>0</v>
      </c>
      <c r="F120" s="258">
        <f t="shared" si="8"/>
        <v>0</v>
      </c>
      <c r="G120" s="258">
        <f>+VLOOKUP($C120,'5.Verdelingsmatrix lasten'!$A:$AN,40,FALSE)</f>
        <v>0</v>
      </c>
      <c r="H120" s="258">
        <f>+VLOOKUP($C120,'6.Verdelingsmatrix baten'!$A:$AP,42,FALSE)</f>
        <v>0</v>
      </c>
      <c r="I120" s="258">
        <f t="shared" si="9"/>
        <v>0</v>
      </c>
      <c r="J120" s="258">
        <f>IF(AND(VLOOKUP($A$110,'4.Informatie'!$B:$I,2,FALSE)="Realisatie",VLOOKUP($A$111,'4.Informatie'!$B:$I,2,FALSE)=5),ABS(+F120-I120),0)</f>
        <v>0</v>
      </c>
      <c r="K120" s="258">
        <f>IF(AND(VLOOKUP($A$110,'4.Informatie'!$B:$I,2,FALSE)="Realisatie",VLOOKUP($A$111,'4.Informatie'!$B:$I,2,FALSE)=5),ABS(D120)+ABS(E120),0)</f>
        <v>0</v>
      </c>
      <c r="L120" s="245"/>
    </row>
    <row r="121" spans="1:12" x14ac:dyDescent="0.2">
      <c r="A121" s="245"/>
      <c r="B121" s="255"/>
      <c r="C121" s="247" t="s">
        <v>71</v>
      </c>
      <c r="D121" s="258">
        <f>+VLOOKUP($C121,'7.Balansstanden'!$D:$H,3,FALSE)</f>
        <v>0</v>
      </c>
      <c r="E121" s="258">
        <f>+VLOOKUP($C121,'7.Balansstanden'!$D:$H,5,FALSE)</f>
        <v>0</v>
      </c>
      <c r="F121" s="258">
        <f t="shared" si="8"/>
        <v>0</v>
      </c>
      <c r="G121" s="258">
        <f>+VLOOKUP($C121,'5.Verdelingsmatrix lasten'!$A:$AN,40,FALSE)</f>
        <v>0</v>
      </c>
      <c r="H121" s="258">
        <f>+VLOOKUP($C121,'6.Verdelingsmatrix baten'!$A:$AP,42,FALSE)</f>
        <v>0</v>
      </c>
      <c r="I121" s="258">
        <f t="shared" si="9"/>
        <v>0</v>
      </c>
      <c r="J121" s="258">
        <f>IF(AND(VLOOKUP($A$110,'4.Informatie'!$B:$I,2,FALSE)="Realisatie",VLOOKUP($A$111,'4.Informatie'!$B:$I,2,FALSE)=5),ABS(+F121-I121),0)</f>
        <v>0</v>
      </c>
      <c r="K121" s="258">
        <f>IF(AND(VLOOKUP($A$110,'4.Informatie'!$B:$I,2,FALSE)="Realisatie",VLOOKUP($A$111,'4.Informatie'!$B:$I,2,FALSE)=5),ABS(D121)+ABS(E121),0)</f>
        <v>0</v>
      </c>
      <c r="L121" s="245"/>
    </row>
    <row r="122" spans="1:12" x14ac:dyDescent="0.2">
      <c r="A122" s="245"/>
      <c r="B122" s="255"/>
      <c r="C122" s="247" t="s">
        <v>73</v>
      </c>
      <c r="D122" s="265">
        <f>+VLOOKUP($C122,'7.Balansstanden'!$D:$H,3,FALSE)</f>
        <v>0</v>
      </c>
      <c r="E122" s="265">
        <f>+VLOOKUP($C122,'7.Balansstanden'!$D:$H,5,FALSE)</f>
        <v>0</v>
      </c>
      <c r="F122" s="265">
        <f t="shared" si="8"/>
        <v>0</v>
      </c>
      <c r="G122" s="265">
        <f>+VLOOKUP($C122,'5.Verdelingsmatrix lasten'!$A:$AN,40,FALSE)</f>
        <v>0</v>
      </c>
      <c r="H122" s="265">
        <f>+VLOOKUP($C122,'6.Verdelingsmatrix baten'!$A:$AP,42,FALSE)</f>
        <v>0</v>
      </c>
      <c r="I122" s="265">
        <f t="shared" si="9"/>
        <v>0</v>
      </c>
      <c r="J122" s="265">
        <f t="shared" ref="J122:J184" si="10">ABS(+F122-I122)</f>
        <v>0</v>
      </c>
      <c r="K122" s="265">
        <f t="shared" ref="K122:K184" si="11">ABS(D122)+ABS(E122)</f>
        <v>0</v>
      </c>
      <c r="L122" s="245"/>
    </row>
    <row r="123" spans="1:12" x14ac:dyDescent="0.2">
      <c r="A123" s="245"/>
      <c r="B123" s="255"/>
      <c r="C123" s="247" t="s">
        <v>75</v>
      </c>
      <c r="D123" s="265">
        <f>+VLOOKUP($C123,'7.Balansstanden'!$D:$H,3,FALSE)</f>
        <v>0</v>
      </c>
      <c r="E123" s="265">
        <f>+VLOOKUP($C123,'7.Balansstanden'!$D:$H,5,FALSE)</f>
        <v>0</v>
      </c>
      <c r="F123" s="265">
        <f t="shared" si="8"/>
        <v>0</v>
      </c>
      <c r="G123" s="265">
        <f>+VLOOKUP($C123,'5.Verdelingsmatrix lasten'!$A:$AN,40,FALSE)</f>
        <v>0</v>
      </c>
      <c r="H123" s="265">
        <f>+VLOOKUP($C123,'6.Verdelingsmatrix baten'!$A:$AP,42,FALSE)</f>
        <v>0</v>
      </c>
      <c r="I123" s="265">
        <f t="shared" si="9"/>
        <v>0</v>
      </c>
      <c r="J123" s="265">
        <f t="shared" si="10"/>
        <v>0</v>
      </c>
      <c r="K123" s="265">
        <f t="shared" si="11"/>
        <v>0</v>
      </c>
      <c r="L123" s="245"/>
    </row>
    <row r="124" spans="1:12" x14ac:dyDescent="0.2">
      <c r="A124" s="245"/>
      <c r="B124" s="255"/>
      <c r="C124" s="247" t="s">
        <v>77</v>
      </c>
      <c r="D124" s="265">
        <f>+VLOOKUP($C124,'7.Balansstanden'!$D:$H,3,FALSE)</f>
        <v>0</v>
      </c>
      <c r="E124" s="265">
        <f>+VLOOKUP($C124,'7.Balansstanden'!$D:$H,5,FALSE)</f>
        <v>0</v>
      </c>
      <c r="F124" s="265">
        <f t="shared" si="8"/>
        <v>0</v>
      </c>
      <c r="G124" s="265">
        <f>+VLOOKUP($C124,'5.Verdelingsmatrix lasten'!$A:$AN,40,FALSE)</f>
        <v>0</v>
      </c>
      <c r="H124" s="265">
        <f>+VLOOKUP($C124,'6.Verdelingsmatrix baten'!$A:$AP,42,FALSE)</f>
        <v>0</v>
      </c>
      <c r="I124" s="265">
        <f t="shared" si="9"/>
        <v>0</v>
      </c>
      <c r="J124" s="265">
        <f t="shared" si="10"/>
        <v>0</v>
      </c>
      <c r="K124" s="265">
        <f t="shared" si="11"/>
        <v>0</v>
      </c>
      <c r="L124" s="245"/>
    </row>
    <row r="125" spans="1:12" x14ac:dyDescent="0.2">
      <c r="A125" s="245"/>
      <c r="B125" s="255"/>
      <c r="C125" s="247" t="s">
        <v>79</v>
      </c>
      <c r="D125" s="265">
        <f>+VLOOKUP($C125,'7.Balansstanden'!$D:$H,3,FALSE)</f>
        <v>0</v>
      </c>
      <c r="E125" s="265">
        <f>+VLOOKUP($C125,'7.Balansstanden'!$D:$H,5,FALSE)</f>
        <v>0</v>
      </c>
      <c r="F125" s="265">
        <f t="shared" si="8"/>
        <v>0</v>
      </c>
      <c r="G125" s="265">
        <f>+VLOOKUP($C125,'5.Verdelingsmatrix lasten'!$A:$AN,40,FALSE)</f>
        <v>0</v>
      </c>
      <c r="H125" s="265">
        <f>+VLOOKUP($C125,'6.Verdelingsmatrix baten'!$A:$AP,42,FALSE)</f>
        <v>0</v>
      </c>
      <c r="I125" s="265">
        <f t="shared" si="9"/>
        <v>0</v>
      </c>
      <c r="J125" s="265">
        <f t="shared" si="10"/>
        <v>0</v>
      </c>
      <c r="K125" s="265">
        <f t="shared" si="11"/>
        <v>0</v>
      </c>
      <c r="L125" s="245"/>
    </row>
    <row r="126" spans="1:12" x14ac:dyDescent="0.2">
      <c r="A126" s="245"/>
      <c r="B126" s="255"/>
      <c r="C126" s="247" t="s">
        <v>81</v>
      </c>
      <c r="D126" s="265">
        <f>+VLOOKUP($C126,'7.Balansstanden'!$D:$H,3,FALSE)</f>
        <v>0</v>
      </c>
      <c r="E126" s="265">
        <f>+VLOOKUP($C126,'7.Balansstanden'!$D:$H,5,FALSE)</f>
        <v>0</v>
      </c>
      <c r="F126" s="265">
        <f t="shared" si="8"/>
        <v>0</v>
      </c>
      <c r="G126" s="265">
        <f>+VLOOKUP($C126,'5.Verdelingsmatrix lasten'!$A:$AN,40,FALSE)</f>
        <v>0</v>
      </c>
      <c r="H126" s="265">
        <f>+VLOOKUP($C126,'6.Verdelingsmatrix baten'!$A:$AP,42,FALSE)</f>
        <v>0</v>
      </c>
      <c r="I126" s="265">
        <f t="shared" si="9"/>
        <v>0</v>
      </c>
      <c r="J126" s="265">
        <f t="shared" si="10"/>
        <v>0</v>
      </c>
      <c r="K126" s="265">
        <f t="shared" si="11"/>
        <v>0</v>
      </c>
      <c r="L126" s="245"/>
    </row>
    <row r="127" spans="1:12" x14ac:dyDescent="0.2">
      <c r="A127" s="245"/>
      <c r="B127" s="255"/>
      <c r="C127" s="247" t="s">
        <v>83</v>
      </c>
      <c r="D127" s="265">
        <f>+VLOOKUP($C127,'7.Balansstanden'!$D:$H,3,FALSE)</f>
        <v>0</v>
      </c>
      <c r="E127" s="265">
        <f>+VLOOKUP($C127,'7.Balansstanden'!$D:$H,5,FALSE)</f>
        <v>0</v>
      </c>
      <c r="F127" s="265">
        <f t="shared" si="8"/>
        <v>0</v>
      </c>
      <c r="G127" s="265">
        <f>+VLOOKUP($C127,'5.Verdelingsmatrix lasten'!$A:$AN,40,FALSE)</f>
        <v>0</v>
      </c>
      <c r="H127" s="265">
        <f>+VLOOKUP($C127,'6.Verdelingsmatrix baten'!$A:$AP,42,FALSE)</f>
        <v>0</v>
      </c>
      <c r="I127" s="265">
        <f t="shared" si="9"/>
        <v>0</v>
      </c>
      <c r="J127" s="265">
        <f t="shared" si="10"/>
        <v>0</v>
      </c>
      <c r="K127" s="265">
        <f t="shared" si="11"/>
        <v>0</v>
      </c>
      <c r="L127" s="245"/>
    </row>
    <row r="128" spans="1:12" x14ac:dyDescent="0.2">
      <c r="A128" s="245"/>
      <c r="B128" s="255"/>
      <c r="C128" s="247" t="s">
        <v>197</v>
      </c>
      <c r="D128" s="265">
        <f>+VLOOKUP($C128,'7.Balansstanden'!$D:$H,3,FALSE)</f>
        <v>0</v>
      </c>
      <c r="E128" s="265">
        <f>+VLOOKUP($C128,'7.Balansstanden'!$D:$H,5,FALSE)</f>
        <v>0</v>
      </c>
      <c r="F128" s="265">
        <f t="shared" si="8"/>
        <v>0</v>
      </c>
      <c r="G128" s="265">
        <f>+VLOOKUP($C128,'5.Verdelingsmatrix lasten'!$A:$AN,40,FALSE)</f>
        <v>0</v>
      </c>
      <c r="H128" s="265">
        <f>+VLOOKUP($C128,'6.Verdelingsmatrix baten'!$A:$AP,42,FALSE)</f>
        <v>0</v>
      </c>
      <c r="I128" s="265">
        <f t="shared" si="9"/>
        <v>0</v>
      </c>
      <c r="J128" s="265">
        <f t="shared" si="10"/>
        <v>0</v>
      </c>
      <c r="K128" s="265">
        <f t="shared" si="11"/>
        <v>0</v>
      </c>
      <c r="L128" s="245"/>
    </row>
    <row r="129" spans="1:12" x14ac:dyDescent="0.2">
      <c r="A129" s="245"/>
      <c r="B129" s="255"/>
      <c r="C129" s="247" t="s">
        <v>870</v>
      </c>
      <c r="D129" s="265">
        <f>+VLOOKUP($C129,'7.Balansstanden'!$D:$H,3,FALSE)</f>
        <v>0</v>
      </c>
      <c r="E129" s="265">
        <f>+VLOOKUP($C129,'7.Balansstanden'!$D:$H,5,FALSE)</f>
        <v>0</v>
      </c>
      <c r="F129" s="265">
        <f t="shared" ref="F129:F131" si="12">+E129-D129</f>
        <v>0</v>
      </c>
      <c r="G129" s="265">
        <f>+VLOOKUP($C129,'5.Verdelingsmatrix lasten'!$A:$AN,40,FALSE)</f>
        <v>0</v>
      </c>
      <c r="H129" s="265">
        <f>+VLOOKUP($C129,'6.Verdelingsmatrix baten'!$A:$AP,42,FALSE)</f>
        <v>0</v>
      </c>
      <c r="I129" s="265">
        <f t="shared" ref="I129:I131" si="13">+G129-H129</f>
        <v>0</v>
      </c>
      <c r="J129" s="265">
        <f t="shared" ref="J129:J131" si="14">ABS(+F129-I129)</f>
        <v>0</v>
      </c>
      <c r="K129" s="265">
        <f t="shared" ref="K129:K131" si="15">ABS(D129)+ABS(E129)</f>
        <v>0</v>
      </c>
      <c r="L129" s="245"/>
    </row>
    <row r="130" spans="1:12" x14ac:dyDescent="0.2">
      <c r="A130" s="245"/>
      <c r="B130" s="255"/>
      <c r="C130" s="247" t="s">
        <v>871</v>
      </c>
      <c r="D130" s="265">
        <f>+VLOOKUP($C130,'7.Balansstanden'!$D:$H,3,FALSE)</f>
        <v>0</v>
      </c>
      <c r="E130" s="265">
        <f>+VLOOKUP($C130,'7.Balansstanden'!$D:$H,5,FALSE)</f>
        <v>0</v>
      </c>
      <c r="F130" s="265">
        <f t="shared" si="12"/>
        <v>0</v>
      </c>
      <c r="G130" s="265">
        <f>+VLOOKUP($C130,'5.Verdelingsmatrix lasten'!$A:$AN,40,FALSE)</f>
        <v>0</v>
      </c>
      <c r="H130" s="265">
        <f>+VLOOKUP($C130,'6.Verdelingsmatrix baten'!$A:$AP,42,FALSE)</f>
        <v>0</v>
      </c>
      <c r="I130" s="265">
        <f t="shared" si="13"/>
        <v>0</v>
      </c>
      <c r="J130" s="265">
        <f t="shared" si="14"/>
        <v>0</v>
      </c>
      <c r="K130" s="265">
        <f t="shared" si="15"/>
        <v>0</v>
      </c>
      <c r="L130" s="245"/>
    </row>
    <row r="131" spans="1:12" x14ac:dyDescent="0.2">
      <c r="A131" s="245"/>
      <c r="B131" s="255"/>
      <c r="C131" s="247" t="s">
        <v>872</v>
      </c>
      <c r="D131" s="265">
        <f>+VLOOKUP($C131,'7.Balansstanden'!$D:$H,3,FALSE)</f>
        <v>0</v>
      </c>
      <c r="E131" s="265">
        <f>+VLOOKUP($C131,'7.Balansstanden'!$D:$H,5,FALSE)</f>
        <v>0</v>
      </c>
      <c r="F131" s="265">
        <f t="shared" si="12"/>
        <v>0</v>
      </c>
      <c r="G131" s="265">
        <f>+VLOOKUP($C131,'5.Verdelingsmatrix lasten'!$A:$AN,40,FALSE)</f>
        <v>0</v>
      </c>
      <c r="H131" s="265">
        <f>+VLOOKUP($C131,'6.Verdelingsmatrix baten'!$A:$AP,42,FALSE)</f>
        <v>0</v>
      </c>
      <c r="I131" s="265">
        <f t="shared" si="13"/>
        <v>0</v>
      </c>
      <c r="J131" s="265">
        <f t="shared" si="14"/>
        <v>0</v>
      </c>
      <c r="K131" s="265">
        <f t="shared" si="15"/>
        <v>0</v>
      </c>
      <c r="L131" s="245"/>
    </row>
    <row r="132" spans="1:12" x14ac:dyDescent="0.2">
      <c r="A132" s="245"/>
      <c r="B132" s="255"/>
      <c r="C132" s="247" t="s">
        <v>198</v>
      </c>
      <c r="D132" s="265">
        <f>+VLOOKUP($C132,'7.Balansstanden'!$D:$H,3,FALSE)</f>
        <v>0</v>
      </c>
      <c r="E132" s="265">
        <f>+VLOOKUP($C132,'7.Balansstanden'!$D:$H,5,FALSE)</f>
        <v>0</v>
      </c>
      <c r="F132" s="265">
        <f t="shared" si="8"/>
        <v>0</v>
      </c>
      <c r="G132" s="265">
        <f>+VLOOKUP($C132,'5.Verdelingsmatrix lasten'!$A:$AN,40,FALSE)</f>
        <v>0</v>
      </c>
      <c r="H132" s="265">
        <f>+VLOOKUP($C132,'6.Verdelingsmatrix baten'!$A:$AP,42,FALSE)</f>
        <v>0</v>
      </c>
      <c r="I132" s="265">
        <f t="shared" si="9"/>
        <v>0</v>
      </c>
      <c r="J132" s="265">
        <f t="shared" si="10"/>
        <v>0</v>
      </c>
      <c r="K132" s="265">
        <f t="shared" si="11"/>
        <v>0</v>
      </c>
      <c r="L132" s="245"/>
    </row>
    <row r="133" spans="1:12" x14ac:dyDescent="0.2">
      <c r="A133" s="245"/>
      <c r="B133" s="255"/>
      <c r="C133" s="247" t="s">
        <v>199</v>
      </c>
      <c r="D133" s="265">
        <f>+VLOOKUP($C133,'7.Balansstanden'!$D:$H,3,FALSE)</f>
        <v>0</v>
      </c>
      <c r="E133" s="265">
        <f>+VLOOKUP($C133,'7.Balansstanden'!$D:$H,5,FALSE)</f>
        <v>0</v>
      </c>
      <c r="F133" s="265">
        <f t="shared" si="8"/>
        <v>0</v>
      </c>
      <c r="G133" s="265">
        <f>+VLOOKUP($C133,'5.Verdelingsmatrix lasten'!$A:$AN,40,FALSE)</f>
        <v>0</v>
      </c>
      <c r="H133" s="265">
        <f>+VLOOKUP($C133,'6.Verdelingsmatrix baten'!$A:$AP,42,FALSE)</f>
        <v>0</v>
      </c>
      <c r="I133" s="265">
        <f t="shared" si="9"/>
        <v>0</v>
      </c>
      <c r="J133" s="265">
        <f t="shared" si="10"/>
        <v>0</v>
      </c>
      <c r="K133" s="265">
        <f t="shared" si="11"/>
        <v>0</v>
      </c>
      <c r="L133" s="245"/>
    </row>
    <row r="134" spans="1:12" x14ac:dyDescent="0.2">
      <c r="A134" s="245"/>
      <c r="B134" s="255"/>
      <c r="C134" s="247" t="s">
        <v>200</v>
      </c>
      <c r="D134" s="265">
        <f>+VLOOKUP($C134,'7.Balansstanden'!$D:$H,3,FALSE)</f>
        <v>0</v>
      </c>
      <c r="E134" s="265">
        <f>+VLOOKUP($C134,'7.Balansstanden'!$D:$H,5,FALSE)</f>
        <v>0</v>
      </c>
      <c r="F134" s="265">
        <f t="shared" si="8"/>
        <v>0</v>
      </c>
      <c r="G134" s="265">
        <f>+VLOOKUP($C134,'5.Verdelingsmatrix lasten'!$A:$AN,40,FALSE)</f>
        <v>0</v>
      </c>
      <c r="H134" s="265">
        <f>+VLOOKUP($C134,'6.Verdelingsmatrix baten'!$A:$AP,42,FALSE)</f>
        <v>0</v>
      </c>
      <c r="I134" s="265">
        <f t="shared" si="9"/>
        <v>0</v>
      </c>
      <c r="J134" s="265">
        <f t="shared" si="10"/>
        <v>0</v>
      </c>
      <c r="K134" s="265">
        <f t="shared" si="11"/>
        <v>0</v>
      </c>
      <c r="L134" s="245"/>
    </row>
    <row r="135" spans="1:12" x14ac:dyDescent="0.2">
      <c r="A135" s="245"/>
      <c r="B135" s="255"/>
      <c r="C135" s="247" t="s">
        <v>88</v>
      </c>
      <c r="D135" s="258">
        <f>+VLOOKUP($C135,'7.Balansstanden'!$D:$H,3,FALSE)</f>
        <v>0</v>
      </c>
      <c r="E135" s="258">
        <f>+VLOOKUP($C135,'7.Balansstanden'!$D:$H,5,FALSE)</f>
        <v>0</v>
      </c>
      <c r="F135" s="258">
        <f t="shared" si="8"/>
        <v>0</v>
      </c>
      <c r="G135" s="258">
        <f>+VLOOKUP($C135,'5.Verdelingsmatrix lasten'!$A:$AN,40,FALSE)</f>
        <v>0</v>
      </c>
      <c r="H135" s="258">
        <f>+VLOOKUP($C135,'6.Verdelingsmatrix baten'!$A:$AP,42,FALSE)</f>
        <v>0</v>
      </c>
      <c r="I135" s="258">
        <f t="shared" si="9"/>
        <v>0</v>
      </c>
      <c r="J135" s="258">
        <f>IF(AND(VLOOKUP($A$110,'4.Informatie'!$B:$I,2,FALSE)="Realisatie",VLOOKUP($A$111,'4.Informatie'!$B:$I,2,FALSE)=5),ABS(+F135-I135),0)</f>
        <v>0</v>
      </c>
      <c r="K135" s="258">
        <f>IF(AND(VLOOKUP($A$110,'4.Informatie'!$B:$I,2,FALSE)="Realisatie",VLOOKUP($A$111,'4.Informatie'!$B:$I,2,FALSE)=5),ABS(D135)+ABS(E135),0)</f>
        <v>0</v>
      </c>
      <c r="L135" s="245"/>
    </row>
    <row r="136" spans="1:12" x14ac:dyDescent="0.2">
      <c r="A136" s="245"/>
      <c r="B136" s="255"/>
      <c r="C136" s="247" t="s">
        <v>90</v>
      </c>
      <c r="D136" s="258">
        <f>+VLOOKUP($C136,'7.Balansstanden'!$D:$H,3,FALSE)</f>
        <v>0</v>
      </c>
      <c r="E136" s="258">
        <f>+VLOOKUP($C136,'7.Balansstanden'!$D:$H,5,FALSE)</f>
        <v>0</v>
      </c>
      <c r="F136" s="258">
        <f t="shared" si="8"/>
        <v>0</v>
      </c>
      <c r="G136" s="258">
        <f>+VLOOKUP($C136,'5.Verdelingsmatrix lasten'!$A:$AN,40,FALSE)</f>
        <v>0</v>
      </c>
      <c r="H136" s="258">
        <f>+VLOOKUP($C136,'6.Verdelingsmatrix baten'!$A:$AP,42,FALSE)</f>
        <v>0</v>
      </c>
      <c r="I136" s="258">
        <f t="shared" si="9"/>
        <v>0</v>
      </c>
      <c r="J136" s="258">
        <f>IF(AND(VLOOKUP($A$110,'4.Informatie'!$B:$I,2,FALSE)="Realisatie",VLOOKUP($A$111,'4.Informatie'!$B:$I,2,FALSE)=5),ABS(+F136-I136),0)</f>
        <v>0</v>
      </c>
      <c r="K136" s="258">
        <f>IF(AND(VLOOKUP($A$110,'4.Informatie'!$B:$I,2,FALSE)="Realisatie",VLOOKUP($A$111,'4.Informatie'!$B:$I,2,FALSE)=5),ABS(D136)+ABS(E136),0)</f>
        <v>0</v>
      </c>
      <c r="L136" s="245"/>
    </row>
    <row r="137" spans="1:12" x14ac:dyDescent="0.2">
      <c r="A137" s="245"/>
      <c r="B137" s="255"/>
      <c r="C137" s="247" t="s">
        <v>92</v>
      </c>
      <c r="D137" s="258">
        <f>+VLOOKUP($C137,'7.Balansstanden'!$D:$H,3,FALSE)</f>
        <v>0</v>
      </c>
      <c r="E137" s="258">
        <f>+VLOOKUP($C137,'7.Balansstanden'!$D:$H,5,FALSE)</f>
        <v>0</v>
      </c>
      <c r="F137" s="258">
        <f t="shared" si="8"/>
        <v>0</v>
      </c>
      <c r="G137" s="258">
        <f>+VLOOKUP($C137,'5.Verdelingsmatrix lasten'!$A:$AN,40,FALSE)</f>
        <v>0</v>
      </c>
      <c r="H137" s="258">
        <f>+VLOOKUP($C137,'6.Verdelingsmatrix baten'!$A:$AP,42,FALSE)</f>
        <v>0</v>
      </c>
      <c r="I137" s="258">
        <f t="shared" si="9"/>
        <v>0</v>
      </c>
      <c r="J137" s="258">
        <f>IF(AND(VLOOKUP($A$110,'4.Informatie'!$B:$I,2,FALSE)="Realisatie",VLOOKUP($A$111,'4.Informatie'!$B:$I,2,FALSE)=5),ABS(+F137-I137),0)</f>
        <v>0</v>
      </c>
      <c r="K137" s="258">
        <f>IF(AND(VLOOKUP($A$110,'4.Informatie'!$B:$I,2,FALSE)="Realisatie",VLOOKUP($A$111,'4.Informatie'!$B:$I,2,FALSE)=5),ABS(D137)+ABS(E137),0)</f>
        <v>0</v>
      </c>
      <c r="L137" s="245"/>
    </row>
    <row r="138" spans="1:12" x14ac:dyDescent="0.2">
      <c r="A138" s="245"/>
      <c r="B138" s="255"/>
      <c r="C138" s="247" t="s">
        <v>94</v>
      </c>
      <c r="D138" s="258">
        <f>+VLOOKUP($C138,'7.Balansstanden'!$D:$H,3,FALSE)</f>
        <v>0</v>
      </c>
      <c r="E138" s="258">
        <f>+VLOOKUP($C138,'7.Balansstanden'!$D:$H,5,FALSE)</f>
        <v>0</v>
      </c>
      <c r="F138" s="258">
        <f t="shared" si="8"/>
        <v>0</v>
      </c>
      <c r="G138" s="258">
        <f>+VLOOKUP($C138,'5.Verdelingsmatrix lasten'!$A:$AN,40,FALSE)</f>
        <v>0</v>
      </c>
      <c r="H138" s="258">
        <f>+VLOOKUP($C138,'6.Verdelingsmatrix baten'!$A:$AP,42,FALSE)</f>
        <v>0</v>
      </c>
      <c r="I138" s="258">
        <f t="shared" si="9"/>
        <v>0</v>
      </c>
      <c r="J138" s="258">
        <f>IF(AND(VLOOKUP($A$110,'4.Informatie'!$B:$I,2,FALSE)="Realisatie",VLOOKUP($A$111,'4.Informatie'!$B:$I,2,FALSE)=5),ABS(+F138-I138),0)</f>
        <v>0</v>
      </c>
      <c r="K138" s="258">
        <f>IF(AND(VLOOKUP($A$110,'4.Informatie'!$B:$I,2,FALSE)="Realisatie",VLOOKUP($A$111,'4.Informatie'!$B:$I,2,FALSE)=5),ABS(D138)+ABS(E138),0)</f>
        <v>0</v>
      </c>
      <c r="L138" s="245"/>
    </row>
    <row r="139" spans="1:12" x14ac:dyDescent="0.2">
      <c r="A139" s="245"/>
      <c r="B139" s="255"/>
      <c r="C139" s="247" t="s">
        <v>879</v>
      </c>
      <c r="D139" s="265">
        <f>+VLOOKUP($C139,'7.Balansstanden'!$D:$H,3,FALSE)</f>
        <v>0</v>
      </c>
      <c r="E139" s="265">
        <f>+VLOOKUP($C139,'7.Balansstanden'!$D:$H,5,FALSE)</f>
        <v>0</v>
      </c>
      <c r="F139" s="265">
        <f t="shared" ref="F139:F141" si="16">+E139-D139</f>
        <v>0</v>
      </c>
      <c r="G139" s="265">
        <f>+VLOOKUP($C139,'5.Verdelingsmatrix lasten'!$A:$AN,40,FALSE)</f>
        <v>0</v>
      </c>
      <c r="H139" s="265">
        <f>+VLOOKUP($C139,'6.Verdelingsmatrix baten'!$A:$AP,42,FALSE)</f>
        <v>0</v>
      </c>
      <c r="I139" s="265">
        <f t="shared" ref="I139:I141" si="17">+G139-H139</f>
        <v>0</v>
      </c>
      <c r="J139" s="265">
        <f t="shared" ref="J139:J141" si="18">ABS(+F139-I139)</f>
        <v>0</v>
      </c>
      <c r="K139" s="265">
        <f t="shared" ref="K139:K141" si="19">ABS(D139)+ABS(E139)</f>
        <v>0</v>
      </c>
      <c r="L139" s="245"/>
    </row>
    <row r="140" spans="1:12" x14ac:dyDescent="0.2">
      <c r="A140" s="245"/>
      <c r="B140" s="255"/>
      <c r="C140" s="247" t="s">
        <v>881</v>
      </c>
      <c r="D140" s="265">
        <f>+VLOOKUP($C140,'7.Balansstanden'!$D:$H,3,FALSE)</f>
        <v>0</v>
      </c>
      <c r="E140" s="265">
        <f>+VLOOKUP($C140,'7.Balansstanden'!$D:$H,5,FALSE)</f>
        <v>0</v>
      </c>
      <c r="F140" s="265">
        <f t="shared" si="16"/>
        <v>0</v>
      </c>
      <c r="G140" s="265">
        <f>+VLOOKUP($C140,'5.Verdelingsmatrix lasten'!$A:$AN,40,FALSE)</f>
        <v>0</v>
      </c>
      <c r="H140" s="265">
        <f>+VLOOKUP($C140,'6.Verdelingsmatrix baten'!$A:$AP,42,FALSE)</f>
        <v>0</v>
      </c>
      <c r="I140" s="265">
        <f t="shared" si="17"/>
        <v>0</v>
      </c>
      <c r="J140" s="265">
        <f t="shared" si="18"/>
        <v>0</v>
      </c>
      <c r="K140" s="265">
        <f t="shared" si="19"/>
        <v>0</v>
      </c>
      <c r="L140" s="245"/>
    </row>
    <row r="141" spans="1:12" x14ac:dyDescent="0.2">
      <c r="A141" s="245"/>
      <c r="B141" s="255"/>
      <c r="C141" s="247" t="s">
        <v>883</v>
      </c>
      <c r="D141" s="265">
        <f>+VLOOKUP($C141,'7.Balansstanden'!$D:$H,3,FALSE)</f>
        <v>0</v>
      </c>
      <c r="E141" s="265">
        <f>+VLOOKUP($C141,'7.Balansstanden'!$D:$H,5,FALSE)</f>
        <v>0</v>
      </c>
      <c r="F141" s="265">
        <f t="shared" si="16"/>
        <v>0</v>
      </c>
      <c r="G141" s="265">
        <f>+VLOOKUP($C141,'5.Verdelingsmatrix lasten'!$A:$AN,40,FALSE)</f>
        <v>0</v>
      </c>
      <c r="H141" s="265">
        <f>+VLOOKUP($C141,'6.Verdelingsmatrix baten'!$A:$AP,42,FALSE)</f>
        <v>0</v>
      </c>
      <c r="I141" s="265">
        <f t="shared" si="17"/>
        <v>0</v>
      </c>
      <c r="J141" s="265">
        <f t="shared" si="18"/>
        <v>0</v>
      </c>
      <c r="K141" s="265">
        <f t="shared" si="19"/>
        <v>0</v>
      </c>
      <c r="L141" s="245"/>
    </row>
    <row r="142" spans="1:12" x14ac:dyDescent="0.2">
      <c r="A142" s="245"/>
      <c r="B142" s="255"/>
      <c r="C142" s="247" t="s">
        <v>201</v>
      </c>
      <c r="D142" s="265">
        <f>+VLOOKUP($C142,'7.Balansstanden'!$D:$H,3,FALSE)</f>
        <v>0</v>
      </c>
      <c r="E142" s="265">
        <f>+VLOOKUP($C142,'7.Balansstanden'!$D:$H,5,FALSE)</f>
        <v>0</v>
      </c>
      <c r="F142" s="265">
        <f t="shared" si="8"/>
        <v>0</v>
      </c>
      <c r="G142" s="265">
        <f>+VLOOKUP($C142,'5.Verdelingsmatrix lasten'!$A:$AN,40,FALSE)</f>
        <v>0</v>
      </c>
      <c r="H142" s="265">
        <f>+VLOOKUP($C142,'6.Verdelingsmatrix baten'!$A:$AP,42,FALSE)</f>
        <v>0</v>
      </c>
      <c r="I142" s="265">
        <f t="shared" si="9"/>
        <v>0</v>
      </c>
      <c r="J142" s="265">
        <f t="shared" si="10"/>
        <v>0</v>
      </c>
      <c r="K142" s="265">
        <f t="shared" si="11"/>
        <v>0</v>
      </c>
      <c r="L142" s="245"/>
    </row>
    <row r="143" spans="1:12" x14ac:dyDescent="0.2">
      <c r="A143" s="245"/>
      <c r="B143" s="255"/>
      <c r="C143" s="247" t="s">
        <v>873</v>
      </c>
      <c r="D143" s="265">
        <f>+VLOOKUP($C143,'7.Balansstanden'!$D:$H,3,FALSE)</f>
        <v>0</v>
      </c>
      <c r="E143" s="265">
        <f>+VLOOKUP($C143,'7.Balansstanden'!$D:$H,5,FALSE)</f>
        <v>0</v>
      </c>
      <c r="F143" s="265">
        <f t="shared" ref="F143:F145" si="20">+E143-D143</f>
        <v>0</v>
      </c>
      <c r="G143" s="265">
        <f>+VLOOKUP($C143,'5.Verdelingsmatrix lasten'!$A:$AN,40,FALSE)</f>
        <v>0</v>
      </c>
      <c r="H143" s="265">
        <f>+VLOOKUP($C143,'6.Verdelingsmatrix baten'!$A:$AP,42,FALSE)</f>
        <v>0</v>
      </c>
      <c r="I143" s="265">
        <f t="shared" ref="I143:I145" si="21">+G143-H143</f>
        <v>0</v>
      </c>
      <c r="J143" s="265">
        <f t="shared" ref="J143:J145" si="22">ABS(+F143-I143)</f>
        <v>0</v>
      </c>
      <c r="K143" s="265">
        <f t="shared" ref="K143:K145" si="23">ABS(D143)+ABS(E143)</f>
        <v>0</v>
      </c>
      <c r="L143" s="245"/>
    </row>
    <row r="144" spans="1:12" x14ac:dyDescent="0.2">
      <c r="A144" s="245"/>
      <c r="B144" s="255"/>
      <c r="C144" s="247" t="s">
        <v>874</v>
      </c>
      <c r="D144" s="265">
        <f>+VLOOKUP($C144,'7.Balansstanden'!$D:$H,3,FALSE)</f>
        <v>0</v>
      </c>
      <c r="E144" s="265">
        <f>+VLOOKUP($C144,'7.Balansstanden'!$D:$H,5,FALSE)</f>
        <v>0</v>
      </c>
      <c r="F144" s="265">
        <f t="shared" si="20"/>
        <v>0</v>
      </c>
      <c r="G144" s="265">
        <f>+VLOOKUP($C144,'5.Verdelingsmatrix lasten'!$A:$AN,40,FALSE)</f>
        <v>0</v>
      </c>
      <c r="H144" s="265">
        <f>+VLOOKUP($C144,'6.Verdelingsmatrix baten'!$A:$AP,42,FALSE)</f>
        <v>0</v>
      </c>
      <c r="I144" s="265">
        <f t="shared" si="21"/>
        <v>0</v>
      </c>
      <c r="J144" s="265">
        <f t="shared" si="22"/>
        <v>0</v>
      </c>
      <c r="K144" s="265">
        <f t="shared" si="23"/>
        <v>0</v>
      </c>
      <c r="L144" s="245"/>
    </row>
    <row r="145" spans="1:12" x14ac:dyDescent="0.2">
      <c r="A145" s="245"/>
      <c r="B145" s="255"/>
      <c r="C145" s="247" t="s">
        <v>875</v>
      </c>
      <c r="D145" s="265">
        <f>+VLOOKUP($C145,'7.Balansstanden'!$D:$H,3,FALSE)</f>
        <v>0</v>
      </c>
      <c r="E145" s="265">
        <f>+VLOOKUP($C145,'7.Balansstanden'!$D:$H,5,FALSE)</f>
        <v>0</v>
      </c>
      <c r="F145" s="265">
        <f t="shared" si="20"/>
        <v>0</v>
      </c>
      <c r="G145" s="265">
        <f>+VLOOKUP($C145,'5.Verdelingsmatrix lasten'!$A:$AN,40,FALSE)</f>
        <v>0</v>
      </c>
      <c r="H145" s="265">
        <f>+VLOOKUP($C145,'6.Verdelingsmatrix baten'!$A:$AP,42,FALSE)</f>
        <v>0</v>
      </c>
      <c r="I145" s="265">
        <f t="shared" si="21"/>
        <v>0</v>
      </c>
      <c r="J145" s="265">
        <f t="shared" si="22"/>
        <v>0</v>
      </c>
      <c r="K145" s="265">
        <f t="shared" si="23"/>
        <v>0</v>
      </c>
      <c r="L145" s="245"/>
    </row>
    <row r="146" spans="1:12" x14ac:dyDescent="0.2">
      <c r="A146" s="245"/>
      <c r="B146" s="255"/>
      <c r="C146" s="247" t="s">
        <v>202</v>
      </c>
      <c r="D146" s="265">
        <f>+VLOOKUP($C146,'7.Balansstanden'!$D:$H,3,FALSE)</f>
        <v>0</v>
      </c>
      <c r="E146" s="265">
        <f>+VLOOKUP($C146,'7.Balansstanden'!$D:$H,5,FALSE)</f>
        <v>0</v>
      </c>
      <c r="F146" s="265">
        <f t="shared" si="8"/>
        <v>0</v>
      </c>
      <c r="G146" s="265">
        <f>+VLOOKUP($C146,'5.Verdelingsmatrix lasten'!$A:$AN,40,FALSE)</f>
        <v>0</v>
      </c>
      <c r="H146" s="265">
        <f>+VLOOKUP($C146,'6.Verdelingsmatrix baten'!$A:$AP,42,FALSE)</f>
        <v>0</v>
      </c>
      <c r="I146" s="265">
        <f t="shared" si="9"/>
        <v>0</v>
      </c>
      <c r="J146" s="265">
        <f t="shared" si="10"/>
        <v>0</v>
      </c>
      <c r="K146" s="265">
        <f t="shared" si="11"/>
        <v>0</v>
      </c>
      <c r="L146" s="245"/>
    </row>
    <row r="147" spans="1:12" x14ac:dyDescent="0.2">
      <c r="A147" s="245"/>
      <c r="B147" s="255"/>
      <c r="C147" s="247" t="s">
        <v>204</v>
      </c>
      <c r="D147" s="265">
        <f>+VLOOKUP($C147,'7.Balansstanden'!$D:$H,3,FALSE)</f>
        <v>0</v>
      </c>
      <c r="E147" s="265">
        <f>+VLOOKUP($C147,'7.Balansstanden'!$D:$H,5,FALSE)</f>
        <v>0</v>
      </c>
      <c r="F147" s="265">
        <f t="shared" si="8"/>
        <v>0</v>
      </c>
      <c r="G147" s="265">
        <f>+VLOOKUP($C147,'5.Verdelingsmatrix lasten'!$A:$AN,40,FALSE)</f>
        <v>0</v>
      </c>
      <c r="H147" s="265">
        <f>+VLOOKUP($C147,'6.Verdelingsmatrix baten'!$A:$AP,42,FALSE)</f>
        <v>0</v>
      </c>
      <c r="I147" s="265">
        <f t="shared" si="9"/>
        <v>0</v>
      </c>
      <c r="J147" s="265">
        <f t="shared" si="10"/>
        <v>0</v>
      </c>
      <c r="K147" s="265">
        <f t="shared" si="11"/>
        <v>0</v>
      </c>
      <c r="L147" s="245"/>
    </row>
    <row r="148" spans="1:12" x14ac:dyDescent="0.2">
      <c r="A148" s="245"/>
      <c r="B148" s="255"/>
      <c r="C148" s="247" t="s">
        <v>96</v>
      </c>
      <c r="D148" s="265">
        <f>+VLOOKUP($C148,'7.Balansstanden'!$D:$H,3,FALSE)</f>
        <v>0</v>
      </c>
      <c r="E148" s="265">
        <f>+VLOOKUP($C148,'7.Balansstanden'!$D:$H,5,FALSE)</f>
        <v>0</v>
      </c>
      <c r="F148" s="265">
        <f t="shared" si="8"/>
        <v>0</v>
      </c>
      <c r="G148" s="265">
        <f>+VLOOKUP($C148,'5.Verdelingsmatrix lasten'!$A:$AN,40,FALSE)</f>
        <v>0</v>
      </c>
      <c r="H148" s="265">
        <f>+VLOOKUP($C148,'6.Verdelingsmatrix baten'!$A:$AP,42,FALSE)</f>
        <v>0</v>
      </c>
      <c r="I148" s="265">
        <f t="shared" si="9"/>
        <v>0</v>
      </c>
      <c r="J148" s="265">
        <f t="shared" si="10"/>
        <v>0</v>
      </c>
      <c r="K148" s="265">
        <f t="shared" si="11"/>
        <v>0</v>
      </c>
      <c r="L148" s="245"/>
    </row>
    <row r="149" spans="1:12" x14ac:dyDescent="0.2">
      <c r="A149" s="245"/>
      <c r="B149" s="255"/>
      <c r="C149" s="247" t="s">
        <v>206</v>
      </c>
      <c r="D149" s="265">
        <f>+VLOOKUP($C149,'7.Balansstanden'!$D:$H,3,FALSE)</f>
        <v>0</v>
      </c>
      <c r="E149" s="265">
        <f>+VLOOKUP($C149,'7.Balansstanden'!$D:$H,5,FALSE)</f>
        <v>0</v>
      </c>
      <c r="F149" s="265">
        <f t="shared" si="8"/>
        <v>0</v>
      </c>
      <c r="G149" s="265">
        <f>+VLOOKUP($C149,'5.Verdelingsmatrix lasten'!$A:$AN,40,FALSE)</f>
        <v>0</v>
      </c>
      <c r="H149" s="265">
        <f>+VLOOKUP($C149,'6.Verdelingsmatrix baten'!$A:$AP,42,FALSE)</f>
        <v>0</v>
      </c>
      <c r="I149" s="265">
        <f t="shared" si="9"/>
        <v>0</v>
      </c>
      <c r="J149" s="265">
        <f t="shared" si="10"/>
        <v>0</v>
      </c>
      <c r="K149" s="265">
        <f t="shared" si="11"/>
        <v>0</v>
      </c>
      <c r="L149" s="245"/>
    </row>
    <row r="150" spans="1:12" x14ac:dyDescent="0.2">
      <c r="A150" s="245"/>
      <c r="B150" s="255"/>
      <c r="C150" s="247" t="s">
        <v>207</v>
      </c>
      <c r="D150" s="265">
        <f>+VLOOKUP($C150,'7.Balansstanden'!$D:$H,3,FALSE)</f>
        <v>0</v>
      </c>
      <c r="E150" s="265">
        <f>+VLOOKUP($C150,'7.Balansstanden'!$D:$H,5,FALSE)</f>
        <v>0</v>
      </c>
      <c r="F150" s="265">
        <f t="shared" si="8"/>
        <v>0</v>
      </c>
      <c r="G150" s="265">
        <f>+VLOOKUP($C150,'5.Verdelingsmatrix lasten'!$A:$AN,40,FALSE)</f>
        <v>0</v>
      </c>
      <c r="H150" s="265">
        <f>+VLOOKUP($C150,'6.Verdelingsmatrix baten'!$A:$AP,42,FALSE)</f>
        <v>0</v>
      </c>
      <c r="I150" s="265">
        <f t="shared" si="9"/>
        <v>0</v>
      </c>
      <c r="J150" s="265">
        <f t="shared" si="10"/>
        <v>0</v>
      </c>
      <c r="K150" s="265">
        <f t="shared" si="11"/>
        <v>0</v>
      </c>
      <c r="L150" s="245"/>
    </row>
    <row r="151" spans="1:12" x14ac:dyDescent="0.2">
      <c r="A151" s="245"/>
      <c r="B151" s="255"/>
      <c r="C151" s="247" t="s">
        <v>208</v>
      </c>
      <c r="D151" s="265">
        <f>+VLOOKUP($C151,'7.Balansstanden'!$D:$H,3,FALSE)</f>
        <v>0</v>
      </c>
      <c r="E151" s="265">
        <f>+VLOOKUP($C151,'7.Balansstanden'!$D:$H,5,FALSE)</f>
        <v>0</v>
      </c>
      <c r="F151" s="265">
        <f t="shared" si="8"/>
        <v>0</v>
      </c>
      <c r="G151" s="265">
        <f>+VLOOKUP($C151,'5.Verdelingsmatrix lasten'!$A:$AN,40,FALSE)</f>
        <v>0</v>
      </c>
      <c r="H151" s="265">
        <f>+VLOOKUP($C151,'6.Verdelingsmatrix baten'!$A:$AP,42,FALSE)</f>
        <v>0</v>
      </c>
      <c r="I151" s="265">
        <f t="shared" si="9"/>
        <v>0</v>
      </c>
      <c r="J151" s="265">
        <f t="shared" si="10"/>
        <v>0</v>
      </c>
      <c r="K151" s="265">
        <f t="shared" si="11"/>
        <v>0</v>
      </c>
      <c r="L151" s="245"/>
    </row>
    <row r="152" spans="1:12" x14ac:dyDescent="0.2">
      <c r="A152" s="245"/>
      <c r="B152" s="255"/>
      <c r="C152" s="247" t="s">
        <v>97</v>
      </c>
      <c r="D152" s="265">
        <f>+VLOOKUP($C152,'7.Balansstanden'!$D:$H,3,FALSE)</f>
        <v>0</v>
      </c>
      <c r="E152" s="265">
        <f>+VLOOKUP($C152,'7.Balansstanden'!$D:$H,5,FALSE)</f>
        <v>0</v>
      </c>
      <c r="F152" s="265">
        <f t="shared" si="8"/>
        <v>0</v>
      </c>
      <c r="G152" s="265">
        <f>+VLOOKUP($C152,'5.Verdelingsmatrix lasten'!$A:$AN,40,FALSE)</f>
        <v>0</v>
      </c>
      <c r="H152" s="265">
        <f>+VLOOKUP($C152,'6.Verdelingsmatrix baten'!$A:$AP,42,FALSE)</f>
        <v>0</v>
      </c>
      <c r="I152" s="265">
        <f t="shared" si="9"/>
        <v>0</v>
      </c>
      <c r="J152" s="265">
        <f t="shared" si="10"/>
        <v>0</v>
      </c>
      <c r="K152" s="265">
        <f t="shared" si="11"/>
        <v>0</v>
      </c>
      <c r="L152" s="245"/>
    </row>
    <row r="153" spans="1:12" x14ac:dyDescent="0.2">
      <c r="A153" s="245"/>
      <c r="B153" s="255"/>
      <c r="C153" s="247" t="s">
        <v>209</v>
      </c>
      <c r="D153" s="265">
        <f>+VLOOKUP($C153,'7.Balansstanden'!$D:$H,3,FALSE)</f>
        <v>0</v>
      </c>
      <c r="E153" s="265">
        <f>+VLOOKUP($C153,'7.Balansstanden'!$D:$H,5,FALSE)</f>
        <v>0</v>
      </c>
      <c r="F153" s="265">
        <f t="shared" si="8"/>
        <v>0</v>
      </c>
      <c r="G153" s="265">
        <f>+VLOOKUP($C153,'5.Verdelingsmatrix lasten'!$A:$AN,40,FALSE)</f>
        <v>0</v>
      </c>
      <c r="H153" s="265">
        <f>+VLOOKUP($C153,'6.Verdelingsmatrix baten'!$A:$AP,42,FALSE)</f>
        <v>0</v>
      </c>
      <c r="I153" s="265">
        <f t="shared" si="9"/>
        <v>0</v>
      </c>
      <c r="J153" s="265">
        <f t="shared" si="10"/>
        <v>0</v>
      </c>
      <c r="K153" s="265">
        <f t="shared" si="11"/>
        <v>0</v>
      </c>
      <c r="L153" s="245"/>
    </row>
    <row r="154" spans="1:12" x14ac:dyDescent="0.2">
      <c r="A154" s="245"/>
      <c r="B154" s="255"/>
      <c r="C154" s="247" t="s">
        <v>210</v>
      </c>
      <c r="D154" s="265">
        <f>+VLOOKUP($C154,'7.Balansstanden'!$D:$H,3,FALSE)</f>
        <v>0</v>
      </c>
      <c r="E154" s="265">
        <f>+VLOOKUP($C154,'7.Balansstanden'!$D:$H,5,FALSE)</f>
        <v>0</v>
      </c>
      <c r="F154" s="265">
        <f t="shared" si="8"/>
        <v>0</v>
      </c>
      <c r="G154" s="265">
        <f>+VLOOKUP($C154,'5.Verdelingsmatrix lasten'!$A:$AN,40,FALSE)</f>
        <v>0</v>
      </c>
      <c r="H154" s="265">
        <f>+VLOOKUP($C154,'6.Verdelingsmatrix baten'!$A:$AP,42,FALSE)</f>
        <v>0</v>
      </c>
      <c r="I154" s="265">
        <f t="shared" si="9"/>
        <v>0</v>
      </c>
      <c r="J154" s="265">
        <f t="shared" si="10"/>
        <v>0</v>
      </c>
      <c r="K154" s="265">
        <f t="shared" si="11"/>
        <v>0</v>
      </c>
      <c r="L154" s="245"/>
    </row>
    <row r="155" spans="1:12" x14ac:dyDescent="0.2">
      <c r="A155" s="245"/>
      <c r="B155" s="255"/>
      <c r="C155" s="247" t="s">
        <v>211</v>
      </c>
      <c r="D155" s="265">
        <f>+VLOOKUP($C155,'7.Balansstanden'!$D:$H,3,FALSE)</f>
        <v>0</v>
      </c>
      <c r="E155" s="265">
        <f>+VLOOKUP($C155,'7.Balansstanden'!$D:$H,5,FALSE)</f>
        <v>0</v>
      </c>
      <c r="F155" s="265">
        <f t="shared" si="8"/>
        <v>0</v>
      </c>
      <c r="G155" s="265">
        <f>+VLOOKUP($C155,'5.Verdelingsmatrix lasten'!$A:$AN,40,FALSE)</f>
        <v>0</v>
      </c>
      <c r="H155" s="265">
        <f>+VLOOKUP($C155,'6.Verdelingsmatrix baten'!$A:$AP,42,FALSE)</f>
        <v>0</v>
      </c>
      <c r="I155" s="265">
        <f t="shared" si="9"/>
        <v>0</v>
      </c>
      <c r="J155" s="265">
        <f t="shared" si="10"/>
        <v>0</v>
      </c>
      <c r="K155" s="265">
        <f t="shared" si="11"/>
        <v>0</v>
      </c>
      <c r="L155" s="245"/>
    </row>
    <row r="156" spans="1:12" x14ac:dyDescent="0.2">
      <c r="A156" s="245"/>
      <c r="B156" s="255"/>
      <c r="C156" s="247" t="s">
        <v>888</v>
      </c>
      <c r="D156" s="265">
        <f>+VLOOKUP($C156,'7.Balansstanden'!$D:$H,3,FALSE)</f>
        <v>0</v>
      </c>
      <c r="E156" s="265">
        <f>+VLOOKUP($C156,'7.Balansstanden'!$D:$H,5,FALSE)</f>
        <v>0</v>
      </c>
      <c r="F156" s="265">
        <f t="shared" ref="F156:F158" si="24">+E156-D156</f>
        <v>0</v>
      </c>
      <c r="G156" s="265">
        <f>+VLOOKUP($C156,'5.Verdelingsmatrix lasten'!$A:$AN,40,FALSE)</f>
        <v>0</v>
      </c>
      <c r="H156" s="265">
        <f>+VLOOKUP($C156,'6.Verdelingsmatrix baten'!$A:$AP,42,FALSE)</f>
        <v>0</v>
      </c>
      <c r="I156" s="265">
        <f t="shared" ref="I156:I158" si="25">+G156-H156</f>
        <v>0</v>
      </c>
      <c r="J156" s="265">
        <f t="shared" ref="J156:J158" si="26">ABS(+F156-I156)</f>
        <v>0</v>
      </c>
      <c r="K156" s="265">
        <f t="shared" ref="K156:K158" si="27">ABS(D156)+ABS(E156)</f>
        <v>0</v>
      </c>
      <c r="L156" s="245"/>
    </row>
    <row r="157" spans="1:12" x14ac:dyDescent="0.2">
      <c r="A157" s="245"/>
      <c r="B157" s="255"/>
      <c r="C157" s="247" t="s">
        <v>889</v>
      </c>
      <c r="D157" s="265">
        <f>+VLOOKUP($C157,'7.Balansstanden'!$D:$H,3,FALSE)</f>
        <v>0</v>
      </c>
      <c r="E157" s="265">
        <f>+VLOOKUP($C157,'7.Balansstanden'!$D:$H,5,FALSE)</f>
        <v>0</v>
      </c>
      <c r="F157" s="265">
        <f t="shared" si="24"/>
        <v>0</v>
      </c>
      <c r="G157" s="265">
        <f>+VLOOKUP($C157,'5.Verdelingsmatrix lasten'!$A:$AN,40,FALSE)</f>
        <v>0</v>
      </c>
      <c r="H157" s="265">
        <f>+VLOOKUP($C157,'6.Verdelingsmatrix baten'!$A:$AP,42,FALSE)</f>
        <v>0</v>
      </c>
      <c r="I157" s="265">
        <f t="shared" si="25"/>
        <v>0</v>
      </c>
      <c r="J157" s="265">
        <f t="shared" si="26"/>
        <v>0</v>
      </c>
      <c r="K157" s="265">
        <f t="shared" si="27"/>
        <v>0</v>
      </c>
      <c r="L157" s="245"/>
    </row>
    <row r="158" spans="1:12" x14ac:dyDescent="0.2">
      <c r="A158" s="245"/>
      <c r="B158" s="255"/>
      <c r="C158" s="247" t="s">
        <v>890</v>
      </c>
      <c r="D158" s="265">
        <f>+VLOOKUP($C158,'7.Balansstanden'!$D:$H,3,FALSE)</f>
        <v>0</v>
      </c>
      <c r="E158" s="265">
        <f>+VLOOKUP($C158,'7.Balansstanden'!$D:$H,5,FALSE)</f>
        <v>0</v>
      </c>
      <c r="F158" s="265">
        <f t="shared" si="24"/>
        <v>0</v>
      </c>
      <c r="G158" s="265">
        <f>+VLOOKUP($C158,'5.Verdelingsmatrix lasten'!$A:$AN,40,FALSE)</f>
        <v>0</v>
      </c>
      <c r="H158" s="265">
        <f>+VLOOKUP($C158,'6.Verdelingsmatrix baten'!$A:$AP,42,FALSE)</f>
        <v>0</v>
      </c>
      <c r="I158" s="265">
        <f t="shared" si="25"/>
        <v>0</v>
      </c>
      <c r="J158" s="265">
        <f t="shared" si="26"/>
        <v>0</v>
      </c>
      <c r="K158" s="265">
        <f t="shared" si="27"/>
        <v>0</v>
      </c>
      <c r="L158" s="245"/>
    </row>
    <row r="159" spans="1:12" x14ac:dyDescent="0.2">
      <c r="A159" s="245"/>
      <c r="B159" s="255"/>
      <c r="C159" s="247" t="s">
        <v>101</v>
      </c>
      <c r="D159" s="258">
        <f>+VLOOKUP($C159,'7.Balansstanden'!$D:$H,3,FALSE)</f>
        <v>0</v>
      </c>
      <c r="E159" s="258">
        <f>+VLOOKUP($C159,'7.Balansstanden'!$D:$H,5,FALSE)</f>
        <v>0</v>
      </c>
      <c r="F159" s="258">
        <f>+E159-D159</f>
        <v>0</v>
      </c>
      <c r="G159" s="258">
        <f>+VLOOKUP($C159,'5.Verdelingsmatrix lasten'!$A:$AN,40,FALSE)</f>
        <v>0</v>
      </c>
      <c r="H159" s="258">
        <f>+VLOOKUP($C159,'6.Verdelingsmatrix baten'!$A:$AP,42,FALSE)</f>
        <v>0</v>
      </c>
      <c r="I159" s="258">
        <f>+H159-G159</f>
        <v>0</v>
      </c>
      <c r="J159" s="258">
        <f>IF(AND(VLOOKUP($A$110,'4.Informatie'!$B:$I,2,FALSE)="Realisatie",VLOOKUP($A$111,'4.Informatie'!$B:$I,2,FALSE)=5),ABS(+F159-I159),0)</f>
        <v>0</v>
      </c>
      <c r="K159" s="258">
        <f>IF(AND(VLOOKUP($A$110,'4.Informatie'!$B:$I,2,FALSE)="Realisatie",VLOOKUP($A$111,'4.Informatie'!$B:$I,2,FALSE)=5),ABS(D159)+ABS(E159),0)</f>
        <v>0</v>
      </c>
      <c r="L159" s="245"/>
    </row>
    <row r="160" spans="1:12" x14ac:dyDescent="0.2">
      <c r="A160" s="245"/>
      <c r="B160" s="255"/>
      <c r="C160" s="247" t="s">
        <v>103</v>
      </c>
      <c r="D160" s="258">
        <f>+VLOOKUP($C160,'7.Balansstanden'!$D:$H,3,FALSE)</f>
        <v>0</v>
      </c>
      <c r="E160" s="258">
        <f>+VLOOKUP($C160,'7.Balansstanden'!$D:$H,5,FALSE)</f>
        <v>0</v>
      </c>
      <c r="F160" s="258">
        <f t="shared" ref="F160:F184" si="28">+E160-D160</f>
        <v>0</v>
      </c>
      <c r="G160" s="258">
        <f>+VLOOKUP($C160,'5.Verdelingsmatrix lasten'!$A:$AN,40,FALSE)</f>
        <v>0</v>
      </c>
      <c r="H160" s="258">
        <f>+VLOOKUP($C160,'6.Verdelingsmatrix baten'!$A:$AP,42,FALSE)</f>
        <v>0</v>
      </c>
      <c r="I160" s="258">
        <f t="shared" ref="I160:I184" si="29">+H160-G160</f>
        <v>0</v>
      </c>
      <c r="J160" s="258">
        <f>IF(AND(VLOOKUP($A$110,'4.Informatie'!$B:$I,2,FALSE)="Realisatie",VLOOKUP($A$111,'4.Informatie'!$B:$I,2,FALSE)=5),ABS(+F160-I160),0)</f>
        <v>0</v>
      </c>
      <c r="K160" s="258">
        <f>IF(AND(VLOOKUP($A$110,'4.Informatie'!$B:$I,2,FALSE)="Realisatie",VLOOKUP($A$111,'4.Informatie'!$B:$I,2,FALSE)=5),ABS(D160)+ABS(E160),0)</f>
        <v>0</v>
      </c>
      <c r="L160" s="245"/>
    </row>
    <row r="161" spans="1:12" x14ac:dyDescent="0.2">
      <c r="A161" s="245"/>
      <c r="B161" s="255"/>
      <c r="C161" s="247" t="s">
        <v>104</v>
      </c>
      <c r="D161" s="258">
        <f>+VLOOKUP($C161,'7.Balansstanden'!$D:$H,3,FALSE)</f>
        <v>0</v>
      </c>
      <c r="E161" s="258">
        <f>+VLOOKUP($C161,'7.Balansstanden'!$D:$H,5,FALSE)</f>
        <v>0</v>
      </c>
      <c r="F161" s="258">
        <f t="shared" si="28"/>
        <v>0</v>
      </c>
      <c r="G161" s="258">
        <f>+VLOOKUP($C161,'5.Verdelingsmatrix lasten'!$A:$AN,40,FALSE)</f>
        <v>0</v>
      </c>
      <c r="H161" s="258">
        <f>+VLOOKUP($C161,'6.Verdelingsmatrix baten'!$A:$AP,42,FALSE)</f>
        <v>0</v>
      </c>
      <c r="I161" s="258">
        <f t="shared" si="29"/>
        <v>0</v>
      </c>
      <c r="J161" s="258">
        <f>IF(AND(VLOOKUP($A$110,'4.Informatie'!$B:$I,2,FALSE)="Realisatie",VLOOKUP($A$111,'4.Informatie'!$B:$I,2,FALSE)=5),ABS(+F161-I161),0)</f>
        <v>0</v>
      </c>
      <c r="K161" s="258">
        <f>IF(AND(VLOOKUP($A$110,'4.Informatie'!$B:$I,2,FALSE)="Realisatie",VLOOKUP($A$111,'4.Informatie'!$B:$I,2,FALSE)=5),ABS(D161)+ABS(E161),0)</f>
        <v>0</v>
      </c>
      <c r="L161" s="245"/>
    </row>
    <row r="162" spans="1:12" x14ac:dyDescent="0.2">
      <c r="A162" s="245"/>
      <c r="B162" s="255"/>
      <c r="C162" s="247" t="s">
        <v>106</v>
      </c>
      <c r="D162" s="258">
        <f>+VLOOKUP($C162,'7.Balansstanden'!$D:$H,3,FALSE)</f>
        <v>0</v>
      </c>
      <c r="E162" s="258">
        <f>+VLOOKUP($C162,'7.Balansstanden'!$D:$H,5,FALSE)</f>
        <v>0</v>
      </c>
      <c r="F162" s="258">
        <f t="shared" si="28"/>
        <v>0</v>
      </c>
      <c r="G162" s="258">
        <f>+VLOOKUP($C162,'5.Verdelingsmatrix lasten'!$A:$AN,40,FALSE)</f>
        <v>0</v>
      </c>
      <c r="H162" s="258">
        <f>+VLOOKUP($C162,'6.Verdelingsmatrix baten'!$A:$AP,42,FALSE)</f>
        <v>0</v>
      </c>
      <c r="I162" s="258">
        <f t="shared" si="29"/>
        <v>0</v>
      </c>
      <c r="J162" s="258">
        <f>IF(AND(VLOOKUP($A$110,'4.Informatie'!$B:$I,2,FALSE)="Realisatie",VLOOKUP($A$111,'4.Informatie'!$B:$I,2,FALSE)=5),ABS(+F162-I162),0)</f>
        <v>0</v>
      </c>
      <c r="K162" s="258">
        <f>IF(AND(VLOOKUP($A$110,'4.Informatie'!$B:$I,2,FALSE)="Realisatie",VLOOKUP($A$111,'4.Informatie'!$B:$I,2,FALSE)=5),ABS(D162)+ABS(E162),0)</f>
        <v>0</v>
      </c>
      <c r="L162" s="245"/>
    </row>
    <row r="163" spans="1:12" x14ac:dyDescent="0.2">
      <c r="A163" s="245"/>
      <c r="B163" s="255"/>
      <c r="C163" s="247" t="s">
        <v>108</v>
      </c>
      <c r="D163" s="265">
        <f>+VLOOKUP($C163,'7.Balansstanden'!$D:$H,3,FALSE)</f>
        <v>0</v>
      </c>
      <c r="E163" s="265">
        <f>+VLOOKUP($C163,'7.Balansstanden'!$D:$H,5,FALSE)</f>
        <v>0</v>
      </c>
      <c r="F163" s="265">
        <f t="shared" si="28"/>
        <v>0</v>
      </c>
      <c r="G163" s="265">
        <f>+VLOOKUP($C163,'5.Verdelingsmatrix lasten'!$A:$AN,40,FALSE)</f>
        <v>0</v>
      </c>
      <c r="H163" s="265">
        <f>+VLOOKUP($C163,'6.Verdelingsmatrix baten'!$A:$AP,42,FALSE)</f>
        <v>0</v>
      </c>
      <c r="I163" s="265">
        <f t="shared" si="29"/>
        <v>0</v>
      </c>
      <c r="J163" s="265">
        <f t="shared" si="10"/>
        <v>0</v>
      </c>
      <c r="K163" s="265">
        <f t="shared" si="11"/>
        <v>0</v>
      </c>
      <c r="L163" s="245"/>
    </row>
    <row r="164" spans="1:12" x14ac:dyDescent="0.2">
      <c r="A164" s="245"/>
      <c r="B164" s="255"/>
      <c r="C164" s="247" t="s">
        <v>110</v>
      </c>
      <c r="D164" s="265">
        <f>+VLOOKUP($C164,'7.Balansstanden'!$D:$H,3,FALSE)</f>
        <v>0</v>
      </c>
      <c r="E164" s="265">
        <f>+VLOOKUP($C164,'7.Balansstanden'!$D:$H,5,FALSE)</f>
        <v>0</v>
      </c>
      <c r="F164" s="265">
        <f t="shared" si="28"/>
        <v>0</v>
      </c>
      <c r="G164" s="265">
        <f>+VLOOKUP($C164,'5.Verdelingsmatrix lasten'!$A:$AN,40,FALSE)</f>
        <v>0</v>
      </c>
      <c r="H164" s="265">
        <f>+VLOOKUP($C164,'6.Verdelingsmatrix baten'!$A:$AP,42,FALSE)</f>
        <v>0</v>
      </c>
      <c r="I164" s="265">
        <f t="shared" si="29"/>
        <v>0</v>
      </c>
      <c r="J164" s="265">
        <f t="shared" si="10"/>
        <v>0</v>
      </c>
      <c r="K164" s="265">
        <f t="shared" si="11"/>
        <v>0</v>
      </c>
      <c r="L164" s="245"/>
    </row>
    <row r="165" spans="1:12" x14ac:dyDescent="0.2">
      <c r="A165" s="245"/>
      <c r="B165" s="255"/>
      <c r="C165" s="247" t="s">
        <v>112</v>
      </c>
      <c r="D165" s="265">
        <f>+VLOOKUP($C165,'7.Balansstanden'!$D:$H,3,FALSE)</f>
        <v>0</v>
      </c>
      <c r="E165" s="265">
        <f>+VLOOKUP($C165,'7.Balansstanden'!$D:$H,5,FALSE)</f>
        <v>0</v>
      </c>
      <c r="F165" s="265">
        <f t="shared" si="28"/>
        <v>0</v>
      </c>
      <c r="G165" s="265">
        <f>+VLOOKUP($C165,'5.Verdelingsmatrix lasten'!$A:$AN,40,FALSE)</f>
        <v>0</v>
      </c>
      <c r="H165" s="265">
        <f>+VLOOKUP($C165,'6.Verdelingsmatrix baten'!$A:$AP,42,FALSE)</f>
        <v>0</v>
      </c>
      <c r="I165" s="265">
        <f t="shared" si="29"/>
        <v>0</v>
      </c>
      <c r="J165" s="265">
        <f t="shared" si="10"/>
        <v>0</v>
      </c>
      <c r="K165" s="265">
        <f t="shared" si="11"/>
        <v>0</v>
      </c>
      <c r="L165" s="245"/>
    </row>
    <row r="166" spans="1:12" x14ac:dyDescent="0.2">
      <c r="A166" s="245"/>
      <c r="B166" s="255"/>
      <c r="C166" s="247" t="s">
        <v>114</v>
      </c>
      <c r="D166" s="265">
        <f>+VLOOKUP($C166,'7.Balansstanden'!$D:$H,3,FALSE)</f>
        <v>0</v>
      </c>
      <c r="E166" s="265">
        <f>+VLOOKUP($C166,'7.Balansstanden'!$D:$H,5,FALSE)</f>
        <v>0</v>
      </c>
      <c r="F166" s="265">
        <f t="shared" si="28"/>
        <v>0</v>
      </c>
      <c r="G166" s="265">
        <f>+VLOOKUP($C166,'5.Verdelingsmatrix lasten'!$A:$AN,40,FALSE)</f>
        <v>0</v>
      </c>
      <c r="H166" s="265">
        <f>+VLOOKUP($C166,'6.Verdelingsmatrix baten'!$A:$AP,42,FALSE)</f>
        <v>0</v>
      </c>
      <c r="I166" s="265">
        <f t="shared" si="29"/>
        <v>0</v>
      </c>
      <c r="J166" s="265">
        <f t="shared" si="10"/>
        <v>0</v>
      </c>
      <c r="K166" s="265">
        <f t="shared" si="11"/>
        <v>0</v>
      </c>
      <c r="L166" s="245"/>
    </row>
    <row r="167" spans="1:12" x14ac:dyDescent="0.2">
      <c r="A167" s="245"/>
      <c r="B167" s="255"/>
      <c r="C167" s="247" t="s">
        <v>213</v>
      </c>
      <c r="D167" s="265">
        <f>+VLOOKUP($C167,'7.Balansstanden'!$D:$H,3,FALSE)</f>
        <v>0</v>
      </c>
      <c r="E167" s="265">
        <f>+VLOOKUP($C167,'7.Balansstanden'!$D:$H,5,FALSE)</f>
        <v>0</v>
      </c>
      <c r="F167" s="265">
        <f t="shared" si="28"/>
        <v>0</v>
      </c>
      <c r="G167" s="265">
        <f>+VLOOKUP($C167,'5.Verdelingsmatrix lasten'!$A:$AN,40,FALSE)</f>
        <v>0</v>
      </c>
      <c r="H167" s="265">
        <f>+VLOOKUP($C167,'6.Verdelingsmatrix baten'!$A:$AP,42,FALSE)</f>
        <v>0</v>
      </c>
      <c r="I167" s="265">
        <f t="shared" si="29"/>
        <v>0</v>
      </c>
      <c r="J167" s="265">
        <f t="shared" si="10"/>
        <v>0</v>
      </c>
      <c r="K167" s="265">
        <f t="shared" si="11"/>
        <v>0</v>
      </c>
      <c r="L167" s="245"/>
    </row>
    <row r="168" spans="1:12" x14ac:dyDescent="0.2">
      <c r="A168" s="245"/>
      <c r="B168" s="255"/>
      <c r="C168" s="247" t="s">
        <v>891</v>
      </c>
      <c r="D168" s="265">
        <f>+VLOOKUP($C168,'7.Balansstanden'!$D:$H,3,FALSE)</f>
        <v>0</v>
      </c>
      <c r="E168" s="265">
        <f>+VLOOKUP($C168,'7.Balansstanden'!$D:$H,5,FALSE)</f>
        <v>0</v>
      </c>
      <c r="F168" s="265">
        <f t="shared" ref="F168:F170" si="30">+E168-D168</f>
        <v>0</v>
      </c>
      <c r="G168" s="265">
        <f>+VLOOKUP($C168,'5.Verdelingsmatrix lasten'!$A:$AN,40,FALSE)</f>
        <v>0</v>
      </c>
      <c r="H168" s="265">
        <f>+VLOOKUP($C168,'6.Verdelingsmatrix baten'!$A:$AP,42,FALSE)</f>
        <v>0</v>
      </c>
      <c r="I168" s="265">
        <f t="shared" ref="I168:I170" si="31">+H168-G168</f>
        <v>0</v>
      </c>
      <c r="J168" s="265">
        <f t="shared" ref="J168:J170" si="32">ABS(+F168-I168)</f>
        <v>0</v>
      </c>
      <c r="K168" s="265">
        <f t="shared" ref="K168:K170" si="33">ABS(D168)+ABS(E168)</f>
        <v>0</v>
      </c>
      <c r="L168" s="245"/>
    </row>
    <row r="169" spans="1:12" x14ac:dyDescent="0.2">
      <c r="A169" s="245"/>
      <c r="B169" s="255"/>
      <c r="C169" s="247" t="s">
        <v>892</v>
      </c>
      <c r="D169" s="265">
        <f>+VLOOKUP($C169,'7.Balansstanden'!$D:$H,3,FALSE)</f>
        <v>0</v>
      </c>
      <c r="E169" s="265">
        <f>+VLOOKUP($C169,'7.Balansstanden'!$D:$H,5,FALSE)</f>
        <v>0</v>
      </c>
      <c r="F169" s="265">
        <f t="shared" si="30"/>
        <v>0</v>
      </c>
      <c r="G169" s="265">
        <f>+VLOOKUP($C169,'5.Verdelingsmatrix lasten'!$A:$AN,40,FALSE)</f>
        <v>0</v>
      </c>
      <c r="H169" s="265">
        <f>+VLOOKUP($C169,'6.Verdelingsmatrix baten'!$A:$AP,42,FALSE)</f>
        <v>0</v>
      </c>
      <c r="I169" s="265">
        <f t="shared" si="31"/>
        <v>0</v>
      </c>
      <c r="J169" s="265">
        <f t="shared" si="32"/>
        <v>0</v>
      </c>
      <c r="K169" s="265">
        <f t="shared" si="33"/>
        <v>0</v>
      </c>
      <c r="L169" s="245"/>
    </row>
    <row r="170" spans="1:12" x14ac:dyDescent="0.2">
      <c r="A170" s="245"/>
      <c r="B170" s="255"/>
      <c r="C170" s="247" t="s">
        <v>893</v>
      </c>
      <c r="D170" s="265">
        <f>+VLOOKUP($C170,'7.Balansstanden'!$D:$H,3,FALSE)</f>
        <v>0</v>
      </c>
      <c r="E170" s="265">
        <f>+VLOOKUP($C170,'7.Balansstanden'!$D:$H,5,FALSE)</f>
        <v>0</v>
      </c>
      <c r="F170" s="265">
        <f t="shared" si="30"/>
        <v>0</v>
      </c>
      <c r="G170" s="265">
        <f>+VLOOKUP($C170,'5.Verdelingsmatrix lasten'!$A:$AN,40,FALSE)</f>
        <v>0</v>
      </c>
      <c r="H170" s="265">
        <f>+VLOOKUP($C170,'6.Verdelingsmatrix baten'!$A:$AP,42,FALSE)</f>
        <v>0</v>
      </c>
      <c r="I170" s="265">
        <f t="shared" si="31"/>
        <v>0</v>
      </c>
      <c r="J170" s="265">
        <f t="shared" si="32"/>
        <v>0</v>
      </c>
      <c r="K170" s="265">
        <f t="shared" si="33"/>
        <v>0</v>
      </c>
      <c r="L170" s="245"/>
    </row>
    <row r="171" spans="1:12" x14ac:dyDescent="0.2">
      <c r="A171" s="245"/>
      <c r="B171" s="255"/>
      <c r="C171" s="247" t="s">
        <v>117</v>
      </c>
      <c r="D171" s="265">
        <f>+VLOOKUP($C171,'7.Balansstanden'!$D:$H,3,FALSE)</f>
        <v>0</v>
      </c>
      <c r="E171" s="265">
        <f>+VLOOKUP($C171,'7.Balansstanden'!$D:$H,5,FALSE)</f>
        <v>0</v>
      </c>
      <c r="F171" s="265">
        <f t="shared" si="28"/>
        <v>0</v>
      </c>
      <c r="G171" s="265">
        <f>+VLOOKUP($C171,'5.Verdelingsmatrix lasten'!$A:$AN,40,FALSE)</f>
        <v>0</v>
      </c>
      <c r="H171" s="265">
        <f>+VLOOKUP($C171,'6.Verdelingsmatrix baten'!$A:$AP,42,FALSE)</f>
        <v>0</v>
      </c>
      <c r="I171" s="265">
        <f t="shared" si="29"/>
        <v>0</v>
      </c>
      <c r="J171" s="265">
        <f t="shared" si="10"/>
        <v>0</v>
      </c>
      <c r="K171" s="265">
        <f t="shared" si="11"/>
        <v>0</v>
      </c>
      <c r="L171" s="245"/>
    </row>
    <row r="172" spans="1:12" x14ac:dyDescent="0.2">
      <c r="A172" s="245"/>
      <c r="B172" s="255"/>
      <c r="C172" s="247" t="s">
        <v>118</v>
      </c>
      <c r="D172" s="265">
        <f>+VLOOKUP($C172,'7.Balansstanden'!$D:$H,3,FALSE)</f>
        <v>0</v>
      </c>
      <c r="E172" s="265">
        <f>+VLOOKUP($C172,'7.Balansstanden'!$D:$H,5,FALSE)</f>
        <v>0</v>
      </c>
      <c r="F172" s="265">
        <f t="shared" si="28"/>
        <v>0</v>
      </c>
      <c r="G172" s="265">
        <f>+VLOOKUP($C172,'5.Verdelingsmatrix lasten'!$A:$AN,40,FALSE)</f>
        <v>0</v>
      </c>
      <c r="H172" s="265">
        <f>+VLOOKUP($C172,'6.Verdelingsmatrix baten'!$A:$AP,42,FALSE)</f>
        <v>0</v>
      </c>
      <c r="I172" s="265">
        <f t="shared" si="29"/>
        <v>0</v>
      </c>
      <c r="J172" s="265">
        <f t="shared" si="10"/>
        <v>0</v>
      </c>
      <c r="K172" s="265">
        <f t="shared" si="11"/>
        <v>0</v>
      </c>
      <c r="L172" s="245"/>
    </row>
    <row r="173" spans="1:12" x14ac:dyDescent="0.2">
      <c r="A173" s="245"/>
      <c r="B173" s="255"/>
      <c r="C173" s="247" t="s">
        <v>120</v>
      </c>
      <c r="D173" s="265">
        <f>+VLOOKUP($C173,'7.Balansstanden'!$D:$H,3,FALSE)</f>
        <v>0</v>
      </c>
      <c r="E173" s="265">
        <f>+VLOOKUP($C173,'7.Balansstanden'!$D:$H,5,FALSE)</f>
        <v>0</v>
      </c>
      <c r="F173" s="265">
        <f t="shared" si="28"/>
        <v>0</v>
      </c>
      <c r="G173" s="265">
        <f>+VLOOKUP($C173,'5.Verdelingsmatrix lasten'!$A:$AN,40,FALSE)</f>
        <v>0</v>
      </c>
      <c r="H173" s="265">
        <f>+VLOOKUP($C173,'6.Verdelingsmatrix baten'!$A:$AP,42,FALSE)</f>
        <v>0</v>
      </c>
      <c r="I173" s="265">
        <f t="shared" si="29"/>
        <v>0</v>
      </c>
      <c r="J173" s="265">
        <f t="shared" si="10"/>
        <v>0</v>
      </c>
      <c r="K173" s="265">
        <f t="shared" si="11"/>
        <v>0</v>
      </c>
      <c r="L173" s="245"/>
    </row>
    <row r="174" spans="1:12" x14ac:dyDescent="0.2">
      <c r="A174" s="245"/>
      <c r="B174" s="255"/>
      <c r="C174" s="247" t="s">
        <v>433</v>
      </c>
      <c r="D174" s="265">
        <f>+VLOOKUP($C174,'7.Balansstanden'!$D:$H,3,FALSE)</f>
        <v>0</v>
      </c>
      <c r="E174" s="265">
        <f>+VLOOKUP($C174,'7.Balansstanden'!$D:$H,5,FALSE)</f>
        <v>0</v>
      </c>
      <c r="F174" s="265">
        <f t="shared" si="28"/>
        <v>0</v>
      </c>
      <c r="G174" s="265">
        <f>+VLOOKUP($C174,'5.Verdelingsmatrix lasten'!$A:$AN,40,FALSE)</f>
        <v>0</v>
      </c>
      <c r="H174" s="265">
        <f>+VLOOKUP($C174,'6.Verdelingsmatrix baten'!$A:$AP,42,FALSE)</f>
        <v>0</v>
      </c>
      <c r="I174" s="265">
        <f t="shared" si="29"/>
        <v>0</v>
      </c>
      <c r="J174" s="265">
        <f t="shared" si="10"/>
        <v>0</v>
      </c>
      <c r="K174" s="265">
        <f t="shared" si="11"/>
        <v>0</v>
      </c>
      <c r="L174" s="245"/>
    </row>
    <row r="175" spans="1:12" x14ac:dyDescent="0.2">
      <c r="A175" s="245"/>
      <c r="B175" s="255"/>
      <c r="C175" s="247" t="s">
        <v>681</v>
      </c>
      <c r="D175" s="265">
        <f>+VLOOKUP($C175,'7.Balansstanden'!$D:$H,3,FALSE)</f>
        <v>0</v>
      </c>
      <c r="E175" s="265">
        <f>+VLOOKUP($C175,'7.Balansstanden'!$D:$H,5,FALSE)</f>
        <v>0</v>
      </c>
      <c r="F175" s="265">
        <f>+E175-D175</f>
        <v>0</v>
      </c>
      <c r="G175" s="265">
        <f>+VLOOKUP($C175,'5.Verdelingsmatrix lasten'!$A:$AN,40,FALSE)</f>
        <v>0</v>
      </c>
      <c r="H175" s="265">
        <f>+VLOOKUP($C175,'6.Verdelingsmatrix baten'!$A:$AP,42,FALSE)</f>
        <v>0</v>
      </c>
      <c r="I175" s="265">
        <f>+H175-G175</f>
        <v>0</v>
      </c>
      <c r="J175" s="265">
        <f>ABS(+F175-I175)</f>
        <v>0</v>
      </c>
      <c r="K175" s="265">
        <f>ABS(D175)+ABS(E175)</f>
        <v>0</v>
      </c>
      <c r="L175" s="245"/>
    </row>
    <row r="176" spans="1:12" x14ac:dyDescent="0.2">
      <c r="A176" s="245"/>
      <c r="B176" s="255"/>
      <c r="C176" s="247" t="s">
        <v>214</v>
      </c>
      <c r="D176" s="265">
        <f>+VLOOKUP($C176,'7.Balansstanden'!$D:$H,3,FALSE)</f>
        <v>0</v>
      </c>
      <c r="E176" s="265">
        <f>+VLOOKUP($C176,'7.Balansstanden'!$D:$H,5,FALSE)</f>
        <v>0</v>
      </c>
      <c r="F176" s="265">
        <f t="shared" si="28"/>
        <v>0</v>
      </c>
      <c r="G176" s="265">
        <f>+VLOOKUP($C176,'5.Verdelingsmatrix lasten'!$A:$AN,40,FALSE)</f>
        <v>0</v>
      </c>
      <c r="H176" s="265">
        <f>+VLOOKUP($C176,'6.Verdelingsmatrix baten'!$A:$AP,42,FALSE)</f>
        <v>0</v>
      </c>
      <c r="I176" s="265">
        <f t="shared" si="29"/>
        <v>0</v>
      </c>
      <c r="J176" s="265">
        <f t="shared" si="10"/>
        <v>0</v>
      </c>
      <c r="K176" s="265">
        <f t="shared" si="11"/>
        <v>0</v>
      </c>
      <c r="L176" s="245"/>
    </row>
    <row r="177" spans="1:12" x14ac:dyDescent="0.2">
      <c r="A177" s="245"/>
      <c r="B177" s="255"/>
      <c r="C177" s="247" t="s">
        <v>894</v>
      </c>
      <c r="D177" s="265">
        <f>+VLOOKUP($C177,'7.Balansstanden'!$D:$H,3,FALSE)</f>
        <v>0</v>
      </c>
      <c r="E177" s="265">
        <f>+VLOOKUP($C177,'7.Balansstanden'!$D:$H,5,FALSE)</f>
        <v>0</v>
      </c>
      <c r="F177" s="265">
        <f t="shared" ref="F177:F179" si="34">+E177-D177</f>
        <v>0</v>
      </c>
      <c r="G177" s="265">
        <f>+VLOOKUP($C177,'5.Verdelingsmatrix lasten'!$A:$AN,40,FALSE)</f>
        <v>0</v>
      </c>
      <c r="H177" s="265">
        <f>+VLOOKUP($C177,'6.Verdelingsmatrix baten'!$A:$AP,42,FALSE)</f>
        <v>0</v>
      </c>
      <c r="I177" s="265">
        <f t="shared" ref="I177:I179" si="35">+H177-G177</f>
        <v>0</v>
      </c>
      <c r="J177" s="265">
        <f t="shared" ref="J177:J179" si="36">ABS(+F177-I177)</f>
        <v>0</v>
      </c>
      <c r="K177" s="265">
        <f t="shared" ref="K177:K179" si="37">ABS(D177)+ABS(E177)</f>
        <v>0</v>
      </c>
      <c r="L177" s="245"/>
    </row>
    <row r="178" spans="1:12" x14ac:dyDescent="0.2">
      <c r="A178" s="245"/>
      <c r="B178" s="255"/>
      <c r="C178" s="247" t="s">
        <v>898</v>
      </c>
      <c r="D178" s="265">
        <f>+VLOOKUP($C178,'7.Balansstanden'!$D:$H,3,FALSE)</f>
        <v>0</v>
      </c>
      <c r="E178" s="265">
        <f>+VLOOKUP($C178,'7.Balansstanden'!$D:$H,5,FALSE)</f>
        <v>0</v>
      </c>
      <c r="F178" s="265">
        <f t="shared" si="34"/>
        <v>0</v>
      </c>
      <c r="G178" s="265">
        <f>+VLOOKUP($C178,'5.Verdelingsmatrix lasten'!$A:$AN,40,FALSE)</f>
        <v>0</v>
      </c>
      <c r="H178" s="265">
        <f>+VLOOKUP($C178,'6.Verdelingsmatrix baten'!$A:$AP,42,FALSE)</f>
        <v>0</v>
      </c>
      <c r="I178" s="265">
        <f t="shared" si="35"/>
        <v>0</v>
      </c>
      <c r="J178" s="265">
        <f t="shared" si="36"/>
        <v>0</v>
      </c>
      <c r="K178" s="265">
        <f t="shared" si="37"/>
        <v>0</v>
      </c>
      <c r="L178" s="245"/>
    </row>
    <row r="179" spans="1:12" x14ac:dyDescent="0.2">
      <c r="A179" s="245"/>
      <c r="B179" s="255"/>
      <c r="C179" s="247" t="s">
        <v>899</v>
      </c>
      <c r="D179" s="265">
        <f>+VLOOKUP($C179,'7.Balansstanden'!$D:$H,3,FALSE)</f>
        <v>0</v>
      </c>
      <c r="E179" s="265">
        <f>+VLOOKUP($C179,'7.Balansstanden'!$D:$H,5,FALSE)</f>
        <v>0</v>
      </c>
      <c r="F179" s="265">
        <f t="shared" si="34"/>
        <v>0</v>
      </c>
      <c r="G179" s="265">
        <f>+VLOOKUP($C179,'5.Verdelingsmatrix lasten'!$A:$AN,40,FALSE)</f>
        <v>0</v>
      </c>
      <c r="H179" s="265">
        <f>+VLOOKUP($C179,'6.Verdelingsmatrix baten'!$A:$AP,42,FALSE)</f>
        <v>0</v>
      </c>
      <c r="I179" s="265">
        <f t="shared" si="35"/>
        <v>0</v>
      </c>
      <c r="J179" s="265">
        <f t="shared" si="36"/>
        <v>0</v>
      </c>
      <c r="K179" s="265">
        <f t="shared" si="37"/>
        <v>0</v>
      </c>
      <c r="L179" s="245"/>
    </row>
    <row r="180" spans="1:12" x14ac:dyDescent="0.2">
      <c r="A180" s="245"/>
      <c r="B180" s="255"/>
      <c r="C180" s="247" t="s">
        <v>124</v>
      </c>
      <c r="D180" s="265">
        <f>+VLOOKUP($C180,'7.Balansstanden'!$D:$H,3,FALSE)</f>
        <v>0</v>
      </c>
      <c r="E180" s="265">
        <f>+VLOOKUP($C180,'7.Balansstanden'!$D:$H,5,FALSE)</f>
        <v>0</v>
      </c>
      <c r="F180" s="265">
        <f t="shared" si="28"/>
        <v>0</v>
      </c>
      <c r="G180" s="265">
        <f>+VLOOKUP($C180,'5.Verdelingsmatrix lasten'!$A:$AN,40,FALSE)</f>
        <v>0</v>
      </c>
      <c r="H180" s="265">
        <f>+VLOOKUP($C180,'6.Verdelingsmatrix baten'!$A:$AP,42,FALSE)</f>
        <v>0</v>
      </c>
      <c r="I180" s="265">
        <f t="shared" si="29"/>
        <v>0</v>
      </c>
      <c r="J180" s="265">
        <f t="shared" si="10"/>
        <v>0</v>
      </c>
      <c r="K180" s="265">
        <f t="shared" si="11"/>
        <v>0</v>
      </c>
      <c r="L180" s="245"/>
    </row>
    <row r="181" spans="1:12" x14ac:dyDescent="0.2">
      <c r="A181" s="245"/>
      <c r="B181" s="255"/>
      <c r="C181" s="247" t="s">
        <v>125</v>
      </c>
      <c r="D181" s="265">
        <f>+VLOOKUP($C181,'7.Balansstanden'!$D:$H,3,FALSE)</f>
        <v>0</v>
      </c>
      <c r="E181" s="265">
        <f>+VLOOKUP($C181,'7.Balansstanden'!$D:$H,5,FALSE)</f>
        <v>0</v>
      </c>
      <c r="F181" s="265">
        <f t="shared" si="28"/>
        <v>0</v>
      </c>
      <c r="G181" s="265">
        <f>+VLOOKUP($C181,'5.Verdelingsmatrix lasten'!$A:$AN,40,FALSE)</f>
        <v>0</v>
      </c>
      <c r="H181" s="265">
        <f>+VLOOKUP($C181,'6.Verdelingsmatrix baten'!$A:$AP,42,FALSE)</f>
        <v>0</v>
      </c>
      <c r="I181" s="265">
        <f t="shared" si="29"/>
        <v>0</v>
      </c>
      <c r="J181" s="265">
        <f t="shared" si="10"/>
        <v>0</v>
      </c>
      <c r="K181" s="265">
        <f t="shared" si="11"/>
        <v>0</v>
      </c>
      <c r="L181" s="245"/>
    </row>
    <row r="182" spans="1:12" x14ac:dyDescent="0.2">
      <c r="A182" s="245"/>
      <c r="B182" s="255"/>
      <c r="C182" s="247" t="s">
        <v>215</v>
      </c>
      <c r="D182" s="265">
        <f>+VLOOKUP($C182,'7.Balansstanden'!$D:$H,3,FALSE)</f>
        <v>0</v>
      </c>
      <c r="E182" s="265">
        <f>+VLOOKUP($C182,'7.Balansstanden'!$D:$H,5,FALSE)</f>
        <v>0</v>
      </c>
      <c r="F182" s="265">
        <f t="shared" si="28"/>
        <v>0</v>
      </c>
      <c r="G182" s="265">
        <f>+VLOOKUP($C182,'5.Verdelingsmatrix lasten'!$A:$AN,40,FALSE)</f>
        <v>0</v>
      </c>
      <c r="H182" s="265">
        <f>+VLOOKUP($C182,'6.Verdelingsmatrix baten'!$A:$AP,42,FALSE)</f>
        <v>0</v>
      </c>
      <c r="I182" s="265">
        <f t="shared" si="29"/>
        <v>0</v>
      </c>
      <c r="J182" s="265">
        <f t="shared" si="10"/>
        <v>0</v>
      </c>
      <c r="K182" s="265">
        <f t="shared" si="11"/>
        <v>0</v>
      </c>
      <c r="L182" s="245"/>
    </row>
    <row r="183" spans="1:12" x14ac:dyDescent="0.2">
      <c r="A183" s="245"/>
      <c r="B183" s="255"/>
      <c r="C183" s="247" t="s">
        <v>216</v>
      </c>
      <c r="D183" s="265">
        <f>+VLOOKUP($C183,'7.Balansstanden'!$D:$H,3,FALSE)</f>
        <v>0</v>
      </c>
      <c r="E183" s="265">
        <f>+VLOOKUP($C183,'7.Balansstanden'!$D:$H,5,FALSE)</f>
        <v>0</v>
      </c>
      <c r="F183" s="265">
        <f t="shared" si="28"/>
        <v>0</v>
      </c>
      <c r="G183" s="265">
        <f>+VLOOKUP($C183,'5.Verdelingsmatrix lasten'!$A:$AN,40,FALSE)</f>
        <v>0</v>
      </c>
      <c r="H183" s="265">
        <f>+VLOOKUP($C183,'6.Verdelingsmatrix baten'!$A:$AP,42,FALSE)</f>
        <v>0</v>
      </c>
      <c r="I183" s="265">
        <f t="shared" si="29"/>
        <v>0</v>
      </c>
      <c r="J183" s="265">
        <f t="shared" si="10"/>
        <v>0</v>
      </c>
      <c r="K183" s="265">
        <f t="shared" si="11"/>
        <v>0</v>
      </c>
      <c r="L183" s="245"/>
    </row>
    <row r="184" spans="1:12" x14ac:dyDescent="0.2">
      <c r="A184" s="245"/>
      <c r="B184" s="449"/>
      <c r="C184" s="450" t="s">
        <v>217</v>
      </c>
      <c r="D184" s="452">
        <f>+VLOOKUP($C184,'7.Balansstanden'!$D:$H,3,FALSE)</f>
        <v>0</v>
      </c>
      <c r="E184" s="452">
        <f>+VLOOKUP($C184,'7.Balansstanden'!$D:$H,5,FALSE)</f>
        <v>0</v>
      </c>
      <c r="F184" s="452">
        <f t="shared" si="28"/>
        <v>0</v>
      </c>
      <c r="G184" s="452">
        <f>+VLOOKUP($C184,'5.Verdelingsmatrix lasten'!$A:$AN,40,FALSE)</f>
        <v>0</v>
      </c>
      <c r="H184" s="452">
        <f>+VLOOKUP($C184,'6.Verdelingsmatrix baten'!$A:$AP,42,FALSE)</f>
        <v>0</v>
      </c>
      <c r="I184" s="452">
        <f t="shared" si="29"/>
        <v>0</v>
      </c>
      <c r="J184" s="452">
        <f t="shared" si="10"/>
        <v>0</v>
      </c>
      <c r="K184" s="452">
        <f t="shared" si="11"/>
        <v>0</v>
      </c>
      <c r="L184" s="245"/>
    </row>
    <row r="185" spans="1:12" x14ac:dyDescent="0.2">
      <c r="A185" s="245"/>
      <c r="B185" s="449"/>
      <c r="C185" s="450" t="s">
        <v>900</v>
      </c>
      <c r="D185" s="452">
        <f>+VLOOKUP($C185,'7.Balansstanden'!$D:$H,3,FALSE)</f>
        <v>0</v>
      </c>
      <c r="E185" s="452">
        <f>+VLOOKUP($C185,'7.Balansstanden'!$D:$H,5,FALSE)</f>
        <v>0</v>
      </c>
      <c r="F185" s="452">
        <f t="shared" ref="F185:F187" si="38">+E185-D185</f>
        <v>0</v>
      </c>
      <c r="G185" s="452">
        <f>+VLOOKUP($C185,'5.Verdelingsmatrix lasten'!$A:$AN,40,FALSE)</f>
        <v>0</v>
      </c>
      <c r="H185" s="452">
        <f>+VLOOKUP($C185,'6.Verdelingsmatrix baten'!$A:$AP,42,FALSE)</f>
        <v>0</v>
      </c>
      <c r="I185" s="452">
        <f t="shared" ref="I185:I187" si="39">+H185-G185</f>
        <v>0</v>
      </c>
      <c r="J185" s="452">
        <f t="shared" ref="J185:J187" si="40">ABS(+F185-I185)</f>
        <v>0</v>
      </c>
      <c r="K185" s="452">
        <f t="shared" ref="K185:K186" si="41">ABS(D185)+ABS(E185)</f>
        <v>0</v>
      </c>
      <c r="L185" s="245"/>
    </row>
    <row r="186" spans="1:12" x14ac:dyDescent="0.2">
      <c r="A186" s="245"/>
      <c r="B186" s="449"/>
      <c r="C186" s="450" t="s">
        <v>901</v>
      </c>
      <c r="D186" s="452">
        <f>+VLOOKUP($C186,'7.Balansstanden'!$D:$H,3,FALSE)</f>
        <v>0</v>
      </c>
      <c r="E186" s="452">
        <f>+VLOOKUP($C186,'7.Balansstanden'!$D:$H,5,FALSE)</f>
        <v>0</v>
      </c>
      <c r="F186" s="452">
        <f t="shared" si="38"/>
        <v>0</v>
      </c>
      <c r="G186" s="452">
        <f>+VLOOKUP($C186,'5.Verdelingsmatrix lasten'!$A:$AN,40,FALSE)</f>
        <v>0</v>
      </c>
      <c r="H186" s="452">
        <f>+VLOOKUP($C186,'6.Verdelingsmatrix baten'!$A:$AP,42,FALSE)</f>
        <v>0</v>
      </c>
      <c r="I186" s="452">
        <f t="shared" si="39"/>
        <v>0</v>
      </c>
      <c r="J186" s="452">
        <f t="shared" si="40"/>
        <v>0</v>
      </c>
      <c r="K186" s="452">
        <f t="shared" si="41"/>
        <v>0</v>
      </c>
      <c r="L186" s="245"/>
    </row>
    <row r="187" spans="1:12" x14ac:dyDescent="0.2">
      <c r="A187" s="245"/>
      <c r="B187" s="259"/>
      <c r="C187" s="260" t="s">
        <v>902</v>
      </c>
      <c r="D187" s="266">
        <f>+VLOOKUP($C187,'7.Balansstanden'!$D:$H,3,FALSE)</f>
        <v>0</v>
      </c>
      <c r="E187" s="266">
        <f>+VLOOKUP($C187,'7.Balansstanden'!$D:$H,5,FALSE)</f>
        <v>0</v>
      </c>
      <c r="F187" s="266">
        <f t="shared" si="38"/>
        <v>0</v>
      </c>
      <c r="G187" s="266">
        <f>+VLOOKUP($C187,'5.Verdelingsmatrix lasten'!$A:$AN,40,FALSE)</f>
        <v>0</v>
      </c>
      <c r="H187" s="266">
        <f>+VLOOKUP($C187,'6.Verdelingsmatrix baten'!$A:$AP,42,FALSE)</f>
        <v>0</v>
      </c>
      <c r="I187" s="266">
        <f t="shared" si="39"/>
        <v>0</v>
      </c>
      <c r="J187" s="266">
        <f t="shared" si="40"/>
        <v>0</v>
      </c>
      <c r="K187" s="266">
        <f>ABS(D187)+ABS(E187)</f>
        <v>0</v>
      </c>
      <c r="L187" s="245"/>
    </row>
    <row r="188" spans="1:12" x14ac:dyDescent="0.2">
      <c r="A188" s="245"/>
      <c r="B188" s="236" t="s">
        <v>511</v>
      </c>
      <c r="C188" s="264" t="s">
        <v>540</v>
      </c>
      <c r="D188" s="258"/>
      <c r="E188" s="258"/>
      <c r="F188" s="258"/>
      <c r="G188" s="258"/>
      <c r="H188" s="258"/>
      <c r="I188" s="258"/>
      <c r="J188" s="250">
        <f>IF(VLOOKUP($A$110,'4.Informatie'!$B:$I,2,FALSE)="Begroting","-",SUM(J112:J187))</f>
        <v>0</v>
      </c>
      <c r="K188" s="250"/>
      <c r="L188" s="245"/>
    </row>
    <row r="189" spans="1:12" x14ac:dyDescent="0.2">
      <c r="A189" s="245"/>
      <c r="B189" s="236" t="s">
        <v>513</v>
      </c>
      <c r="C189" s="264" t="s">
        <v>541</v>
      </c>
      <c r="D189" s="258"/>
      <c r="E189" s="258"/>
      <c r="F189" s="258"/>
      <c r="G189" s="258"/>
      <c r="H189" s="258"/>
      <c r="I189" s="258"/>
      <c r="J189" s="250"/>
      <c r="K189" s="250">
        <f>IF(VLOOKUP($A$110,'4.Informatie'!$B:$I,2,FALSE)="Begroting","-",SUM(K112:K187)/2)</f>
        <v>0</v>
      </c>
      <c r="L189" s="245"/>
    </row>
    <row r="190" spans="1:12" x14ac:dyDescent="0.2">
      <c r="A190" s="245"/>
      <c r="B190" s="236" t="s">
        <v>526</v>
      </c>
      <c r="C190" s="240" t="s">
        <v>519</v>
      </c>
      <c r="D190" s="262"/>
      <c r="E190" s="262"/>
      <c r="F190" s="262"/>
      <c r="G190" s="262"/>
      <c r="H190" s="262"/>
      <c r="I190" s="262"/>
      <c r="J190" s="249"/>
      <c r="K190" s="263" t="str">
        <f>IF(VLOOKUP($A$110,'4.Informatie'!$B:$I,2,FALSE)="Begroting","-",IF(SUM($D$112:$D$187)=0,"primo leeg",IF(SUM($D$112:$D$158)=0,"primo activa leeg",IF(SUM($D$159:$D$187)=0,"primo passiva leeg",+$J$188/$K$189))))</f>
        <v>primo leeg</v>
      </c>
      <c r="L190" s="245"/>
    </row>
    <row r="191" spans="1:12" x14ac:dyDescent="0.2">
      <c r="A191" s="245"/>
      <c r="B191" s="255"/>
      <c r="C191" s="240" t="s">
        <v>520</v>
      </c>
      <c r="D191" s="746" t="str">
        <f>IF(VLOOKUP($A$110,'4.Informatie'!$B:$I,2,FALSE)&lt;&gt;"Begroting",IF(OR(K190="primo leeg",K190="primo activa leeg",K190="primo passiva leeg"),"onvoldoende",IF(K190&lt;=0.01,"voldoende","onvoldoende")), "nvt")</f>
        <v>onvoldoende</v>
      </c>
      <c r="E191" s="746"/>
      <c r="F191" s="746"/>
      <c r="G191" s="746"/>
      <c r="H191" s="746"/>
      <c r="I191" s="746"/>
      <c r="J191" s="746"/>
      <c r="K191" s="746"/>
      <c r="L191" s="245"/>
    </row>
    <row r="192" spans="1:12" x14ac:dyDescent="0.2">
      <c r="A192" s="245"/>
      <c r="B192" s="245"/>
      <c r="C192" s="245"/>
      <c r="D192" s="245"/>
      <c r="E192" s="245"/>
      <c r="F192" s="245"/>
      <c r="G192" s="245"/>
      <c r="H192" s="245"/>
      <c r="I192" s="245"/>
      <c r="J192" s="245"/>
      <c r="K192" s="245"/>
      <c r="L192" s="245"/>
    </row>
    <row r="194" spans="1:7" x14ac:dyDescent="0.2">
      <c r="A194" s="239" t="s">
        <v>542</v>
      </c>
      <c r="B194" s="245"/>
      <c r="C194" s="245" t="s">
        <v>504</v>
      </c>
      <c r="D194" s="245"/>
      <c r="E194" s="245"/>
      <c r="F194" s="245"/>
      <c r="G194" s="245"/>
    </row>
    <row r="195" spans="1:7" x14ac:dyDescent="0.2">
      <c r="A195" s="254" t="s">
        <v>460</v>
      </c>
      <c r="B195" s="255"/>
      <c r="C195" s="255"/>
      <c r="D195" s="264" t="s">
        <v>529</v>
      </c>
      <c r="E195" s="264" t="s">
        <v>530</v>
      </c>
      <c r="F195" s="264"/>
      <c r="G195" s="267"/>
    </row>
    <row r="196" spans="1:7" x14ac:dyDescent="0.2">
      <c r="A196" s="245"/>
      <c r="B196" s="255"/>
      <c r="C196" s="255"/>
      <c r="D196" s="240" t="s">
        <v>511</v>
      </c>
      <c r="E196" s="240" t="s">
        <v>513</v>
      </c>
      <c r="F196" s="240" t="s">
        <v>543</v>
      </c>
      <c r="G196" s="241"/>
    </row>
    <row r="197" spans="1:7" x14ac:dyDescent="0.2">
      <c r="A197" s="245"/>
      <c r="B197" s="256"/>
      <c r="C197" s="252" t="s">
        <v>324</v>
      </c>
      <c r="D197" s="257">
        <f>+'5.Verdelingsmatrix lasten'!$AI$194</f>
        <v>0</v>
      </c>
      <c r="E197" s="257">
        <f>+'6.Verdelingsmatrix baten'!$AK$194</f>
        <v>0</v>
      </c>
      <c r="F197" s="257">
        <f>+ABS(D197-E197)</f>
        <v>0</v>
      </c>
      <c r="G197" s="245"/>
    </row>
    <row r="198" spans="1:7" x14ac:dyDescent="0.2">
      <c r="A198" s="245"/>
      <c r="B198" s="255"/>
      <c r="C198" s="247" t="s">
        <v>325</v>
      </c>
      <c r="D198" s="258">
        <f>+'5.Verdelingsmatrix lasten'!$AJ$194</f>
        <v>0</v>
      </c>
      <c r="E198" s="258">
        <f>+'6.Verdelingsmatrix baten'!$AL$194</f>
        <v>0</v>
      </c>
      <c r="F198" s="258">
        <f>+ABS(D198-E198)</f>
        <v>0</v>
      </c>
      <c r="G198" s="245"/>
    </row>
    <row r="199" spans="1:7" x14ac:dyDescent="0.2">
      <c r="A199" s="245"/>
      <c r="B199" s="255"/>
      <c r="C199" s="242" t="s">
        <v>326</v>
      </c>
      <c r="D199" s="258">
        <f>+'5.Verdelingsmatrix lasten'!$AK$194</f>
        <v>0</v>
      </c>
      <c r="E199" s="258">
        <f>+'6.Verdelingsmatrix baten'!$AM$194</f>
        <v>0</v>
      </c>
      <c r="F199" s="258">
        <f>+ABS(D199-E199)</f>
        <v>0</v>
      </c>
      <c r="G199" s="245"/>
    </row>
    <row r="200" spans="1:7" x14ac:dyDescent="0.2">
      <c r="A200" s="245"/>
      <c r="B200" s="255"/>
      <c r="C200" s="242" t="s">
        <v>327</v>
      </c>
      <c r="D200" s="258">
        <f>+'5.Verdelingsmatrix lasten'!$AL$194</f>
        <v>0</v>
      </c>
      <c r="E200" s="258">
        <f>+'6.Verdelingsmatrix baten'!$AN$194</f>
        <v>0</v>
      </c>
      <c r="F200" s="258">
        <f>+ABS(D200-E200)</f>
        <v>0</v>
      </c>
      <c r="G200" s="245"/>
    </row>
    <row r="201" spans="1:7" x14ac:dyDescent="0.2">
      <c r="A201" s="245"/>
      <c r="B201" s="259"/>
      <c r="C201" s="233" t="s">
        <v>328</v>
      </c>
      <c r="D201" s="261">
        <f>+'5.Verdelingsmatrix lasten'!$AM$194</f>
        <v>0</v>
      </c>
      <c r="E201" s="261">
        <f>+'6.Verdelingsmatrix baten'!$AO$194</f>
        <v>0</v>
      </c>
      <c r="F201" s="261">
        <f>+ABS(D201-E201)</f>
        <v>0</v>
      </c>
      <c r="G201" s="245"/>
    </row>
    <row r="202" spans="1:7" x14ac:dyDescent="0.2">
      <c r="A202" s="245"/>
      <c r="B202" s="236" t="s">
        <v>511</v>
      </c>
      <c r="C202" s="240" t="s">
        <v>544</v>
      </c>
      <c r="D202" s="258"/>
      <c r="E202" s="258"/>
      <c r="F202" s="250">
        <f>IF(VLOOKUP($A$195,'4.Informatie'!$B:$I,2,FALSE)="Begroting","-",SUM($F$197:$F$201))</f>
        <v>0</v>
      </c>
      <c r="G202" s="245"/>
    </row>
    <row r="203" spans="1:7" x14ac:dyDescent="0.2">
      <c r="A203" s="245"/>
      <c r="B203" s="236" t="s">
        <v>513</v>
      </c>
      <c r="C203" s="240" t="s">
        <v>512</v>
      </c>
      <c r="D203" s="258"/>
      <c r="E203" s="258"/>
      <c r="F203" s="250">
        <f>+$D$34</f>
        <v>0</v>
      </c>
      <c r="G203" s="245"/>
    </row>
    <row r="204" spans="1:7" x14ac:dyDescent="0.2">
      <c r="A204" s="245"/>
      <c r="B204" s="236" t="s">
        <v>526</v>
      </c>
      <c r="C204" s="240" t="s">
        <v>519</v>
      </c>
      <c r="D204" s="262"/>
      <c r="E204" s="262"/>
      <c r="F204" s="263">
        <f>IF(VLOOKUP($A$195,'4.Informatie'!$B:$I,2,FALSE)="Begroting","-",IF(ISERROR(F202/F203),1,F202/F203))</f>
        <v>1</v>
      </c>
      <c r="G204" s="245"/>
    </row>
    <row r="205" spans="1:7" x14ac:dyDescent="0.2">
      <c r="A205" s="245"/>
      <c r="B205" s="255"/>
      <c r="C205" s="240" t="s">
        <v>520</v>
      </c>
      <c r="D205" s="746" t="str">
        <f>IF(VLOOKUP($A$195,'4.Informatie'!$B:$I,2,FALSE)&lt;&gt;"Begroting",IF(F204&lt;=0.01,"voldoende","onvoldoende"),"nvt")</f>
        <v>onvoldoende</v>
      </c>
      <c r="E205" s="746"/>
      <c r="F205" s="746"/>
      <c r="G205" s="245"/>
    </row>
    <row r="206" spans="1:7" x14ac:dyDescent="0.2">
      <c r="A206" s="245"/>
      <c r="B206" s="245"/>
      <c r="C206" s="245"/>
      <c r="D206" s="245"/>
      <c r="E206" s="245"/>
      <c r="F206" s="245"/>
      <c r="G206" s="245"/>
    </row>
    <row r="208" spans="1:7" x14ac:dyDescent="0.2">
      <c r="A208" s="239" t="s">
        <v>545</v>
      </c>
      <c r="B208" s="245"/>
      <c r="C208" s="245" t="s">
        <v>505</v>
      </c>
      <c r="D208" s="245"/>
      <c r="E208" s="245"/>
      <c r="F208" s="245"/>
      <c r="G208" s="245"/>
    </row>
    <row r="209" spans="1:7" x14ac:dyDescent="0.2">
      <c r="A209" s="254" t="s">
        <v>460</v>
      </c>
      <c r="B209" s="255"/>
      <c r="C209" s="255"/>
      <c r="D209" s="264" t="s">
        <v>529</v>
      </c>
      <c r="E209" s="264" t="s">
        <v>530</v>
      </c>
      <c r="F209" s="264"/>
      <c r="G209" s="245"/>
    </row>
    <row r="210" spans="1:7" x14ac:dyDescent="0.2">
      <c r="A210" s="245"/>
      <c r="B210" s="255"/>
      <c r="C210" s="255"/>
      <c r="D210" s="240" t="s">
        <v>511</v>
      </c>
      <c r="E210" s="240" t="s">
        <v>513</v>
      </c>
      <c r="F210" s="240" t="s">
        <v>524</v>
      </c>
      <c r="G210" s="245"/>
    </row>
    <row r="211" spans="1:7" x14ac:dyDescent="0.2">
      <c r="A211" s="245"/>
      <c r="B211" s="256"/>
      <c r="C211" s="256" t="s">
        <v>594</v>
      </c>
      <c r="D211" s="257">
        <f>+'5.Verdelingsmatrix lasten'!$AH$100</f>
        <v>0</v>
      </c>
      <c r="E211" s="257">
        <f>+'6.Verdelingsmatrix baten'!$AJ$100-'6.Verdelingsmatrix baten'!$AJ$9</f>
        <v>0</v>
      </c>
      <c r="F211" s="257">
        <f>+ABS(D211)+ABS(E211)</f>
        <v>0</v>
      </c>
      <c r="G211" s="245"/>
    </row>
    <row r="212" spans="1:7" x14ac:dyDescent="0.2">
      <c r="A212" s="245"/>
      <c r="B212" s="255"/>
      <c r="C212" s="236" t="s">
        <v>546</v>
      </c>
      <c r="D212" s="258">
        <f>+'5.Verdelingsmatrix lasten'!$AH$106+'5.Verdelingsmatrix lasten'!$AH$107</f>
        <v>0</v>
      </c>
      <c r="E212" s="258">
        <f>+'6.Verdelingsmatrix baten'!$AJ$106+'6.Verdelingsmatrix baten'!$AJ$107</f>
        <v>0</v>
      </c>
      <c r="F212" s="258">
        <f>+ABS(D212)+ABS(E212)</f>
        <v>0</v>
      </c>
      <c r="G212" s="245"/>
    </row>
    <row r="213" spans="1:7" x14ac:dyDescent="0.2">
      <c r="A213" s="245"/>
      <c r="B213" s="255"/>
      <c r="C213" s="255" t="s">
        <v>164</v>
      </c>
      <c r="D213" s="258">
        <f>SUM('5.Verdelingsmatrix lasten'!$AH$108:$AH$114)</f>
        <v>0</v>
      </c>
      <c r="E213" s="258">
        <f>+SUM('6.Verdelingsmatrix baten'!$AJ$108:$AJ$114)</f>
        <v>0</v>
      </c>
      <c r="F213" s="258">
        <f>+ABS(D213)+ABS(E213)</f>
        <v>0</v>
      </c>
      <c r="G213" s="245"/>
    </row>
    <row r="214" spans="1:7" x14ac:dyDescent="0.2">
      <c r="A214" s="245"/>
      <c r="B214" s="255"/>
      <c r="C214" s="255" t="s">
        <v>174</v>
      </c>
      <c r="D214" s="258">
        <f>+SUM('5.Verdelingsmatrix lasten'!$AH$131:$AH$134)</f>
        <v>0</v>
      </c>
      <c r="E214" s="258">
        <f>SUM('6.Verdelingsmatrix baten'!$AJ$131:$AJ$134)</f>
        <v>0</v>
      </c>
      <c r="F214" s="258">
        <f>+ABS(D214)+ABS(E214)</f>
        <v>0</v>
      </c>
      <c r="G214" s="245"/>
    </row>
    <row r="215" spans="1:7" x14ac:dyDescent="0.2">
      <c r="A215" s="245"/>
      <c r="B215" s="259"/>
      <c r="C215" s="259" t="s">
        <v>547</v>
      </c>
      <c r="D215" s="261">
        <f>+SUM('5.Verdelingsmatrix lasten'!$AH$158:$AH$161)</f>
        <v>0</v>
      </c>
      <c r="E215" s="261">
        <f>+SUM('6.Verdelingsmatrix baten'!$AJ$158:$AJ$161)</f>
        <v>0</v>
      </c>
      <c r="F215" s="261">
        <f>+ABS(D215)+ABS(E215)</f>
        <v>0</v>
      </c>
      <c r="G215" s="245"/>
    </row>
    <row r="216" spans="1:7" x14ac:dyDescent="0.2">
      <c r="A216" s="245"/>
      <c r="B216" s="236" t="s">
        <v>511</v>
      </c>
      <c r="C216" s="240" t="s">
        <v>544</v>
      </c>
      <c r="D216" s="258"/>
      <c r="E216" s="258"/>
      <c r="F216" s="250">
        <f>IF(VLOOKUP($A$209,'4.Informatie'!$B:$I,2,FALSE)="Begroting","-",SUM($F$211:$F$215))</f>
        <v>0</v>
      </c>
      <c r="G216" s="245"/>
    </row>
    <row r="217" spans="1:7" x14ac:dyDescent="0.2">
      <c r="A217" s="245"/>
      <c r="B217" s="236" t="s">
        <v>513</v>
      </c>
      <c r="C217" s="240" t="s">
        <v>512</v>
      </c>
      <c r="D217" s="258"/>
      <c r="E217" s="258"/>
      <c r="F217" s="250">
        <f>+$D$34</f>
        <v>0</v>
      </c>
      <c r="G217" s="245"/>
    </row>
    <row r="218" spans="1:7" x14ac:dyDescent="0.2">
      <c r="A218" s="245"/>
      <c r="B218" s="236" t="s">
        <v>526</v>
      </c>
      <c r="C218" s="240" t="s">
        <v>519</v>
      </c>
      <c r="D218" s="262"/>
      <c r="E218" s="262"/>
      <c r="F218" s="263">
        <f>IF(VLOOKUP($A$209,'4.Informatie'!$B:$I,2,FALSE)="Begroting","-",IF(ISERROR(F216/F217),1,F216/F217))</f>
        <v>1</v>
      </c>
      <c r="G218" s="245"/>
    </row>
    <row r="219" spans="1:7" x14ac:dyDescent="0.2">
      <c r="A219" s="245"/>
      <c r="B219" s="255"/>
      <c r="C219" s="240" t="s">
        <v>520</v>
      </c>
      <c r="D219" s="746" t="str">
        <f>IF(VLOOKUP($A$209,'4.Informatie'!$B:$I,2,FALSE)&lt;&gt;"Begroting",IF(F218&lt;=0.01,"voldoende","onvoldoende"), "nvt")</f>
        <v>onvoldoende</v>
      </c>
      <c r="E219" s="746"/>
      <c r="F219" s="746"/>
      <c r="G219" s="245"/>
    </row>
    <row r="220" spans="1:7" x14ac:dyDescent="0.2">
      <c r="A220" s="245"/>
      <c r="B220" s="245"/>
      <c r="C220" s="245"/>
      <c r="D220" s="245"/>
      <c r="E220" s="245"/>
      <c r="F220" s="245"/>
      <c r="G220" s="245"/>
    </row>
    <row r="222" spans="1:7" x14ac:dyDescent="0.2">
      <c r="A222" s="239" t="s">
        <v>548</v>
      </c>
      <c r="B222" s="245"/>
      <c r="C222" s="245" t="s">
        <v>506</v>
      </c>
      <c r="D222" s="245"/>
      <c r="E222" s="245"/>
      <c r="F222" s="245"/>
      <c r="G222" s="245"/>
    </row>
    <row r="223" spans="1:7" x14ac:dyDescent="0.2">
      <c r="A223" s="254" t="s">
        <v>460</v>
      </c>
      <c r="B223" s="255"/>
      <c r="C223" s="255"/>
      <c r="D223" s="264" t="s">
        <v>529</v>
      </c>
      <c r="E223" s="264" t="s">
        <v>530</v>
      </c>
      <c r="F223" s="264"/>
      <c r="G223" s="245"/>
    </row>
    <row r="224" spans="1:7" x14ac:dyDescent="0.2">
      <c r="A224" s="254" t="s">
        <v>19</v>
      </c>
      <c r="B224" s="255"/>
      <c r="C224" s="255"/>
      <c r="D224" s="240" t="s">
        <v>511</v>
      </c>
      <c r="E224" s="240" t="s">
        <v>513</v>
      </c>
      <c r="F224" s="240" t="s">
        <v>549</v>
      </c>
      <c r="G224" s="245"/>
    </row>
    <row r="225" spans="1:7" x14ac:dyDescent="0.2">
      <c r="A225" s="245"/>
      <c r="B225" s="268"/>
      <c r="C225" s="243" t="s">
        <v>329</v>
      </c>
      <c r="D225" s="269">
        <f>'5.Verdelingsmatrix lasten'!$AN$100</f>
        <v>0</v>
      </c>
      <c r="E225" s="269">
        <f>'6.Verdelingsmatrix baten'!$AP$100</f>
        <v>0</v>
      </c>
      <c r="F225" s="270"/>
      <c r="G225" s="245"/>
    </row>
    <row r="226" spans="1:7" x14ac:dyDescent="0.2">
      <c r="A226" s="245"/>
      <c r="B226" s="236"/>
      <c r="C226" s="240" t="s">
        <v>544</v>
      </c>
      <c r="D226" s="258"/>
      <c r="E226" s="258"/>
      <c r="F226" s="250">
        <f>IF(AND(VLOOKUP($A$223,'4.Informatie'!$B:$I,2,FALSE)="Realisatie",VLOOKUP($A$224,'4.Informatie'!$B:$I,2,FALSE)&lt;5),"-",ABS(D225-E225))</f>
        <v>0</v>
      </c>
      <c r="G226" s="245"/>
    </row>
    <row r="227" spans="1:7" x14ac:dyDescent="0.2">
      <c r="A227" s="245"/>
      <c r="B227" s="236"/>
      <c r="C227" s="240" t="s">
        <v>550</v>
      </c>
      <c r="D227" s="258"/>
      <c r="E227" s="258"/>
      <c r="F227" s="258">
        <v>50</v>
      </c>
      <c r="G227" s="245"/>
    </row>
    <row r="228" spans="1:7" x14ac:dyDescent="0.2">
      <c r="A228" s="245"/>
      <c r="B228" s="255"/>
      <c r="C228" s="240" t="s">
        <v>520</v>
      </c>
      <c r="D228" s="746" t="str">
        <f>IF(AND(VLOOKUP($A$223,'4.Informatie'!$B:$I,2,FALSE)="Realisatie",VLOOKUP($A$224,'4.Informatie'!$B:$I,2,FALSE)&lt;5,VLOOKUP($A$224,'4.Informatie'!$B:$I,2,FALSE)&gt;0),"nvt",IF(OR(SUM(D225:E225)=0,F226&gt;F227),"onvoldoende","voldoende"))</f>
        <v>onvoldoende</v>
      </c>
      <c r="E228" s="746"/>
      <c r="F228" s="746"/>
      <c r="G228" s="245"/>
    </row>
    <row r="229" spans="1:7" x14ac:dyDescent="0.2">
      <c r="A229" s="245"/>
      <c r="B229" s="312"/>
      <c r="C229" s="245"/>
      <c r="D229" s="245"/>
      <c r="E229" s="245"/>
      <c r="F229" s="245"/>
      <c r="G229" s="245"/>
    </row>
    <row r="231" spans="1:7" x14ac:dyDescent="0.2">
      <c r="A231" s="239" t="s">
        <v>551</v>
      </c>
      <c r="B231" s="245"/>
      <c r="C231" s="245" t="s">
        <v>507</v>
      </c>
      <c r="D231" s="245"/>
      <c r="E231" s="245"/>
      <c r="F231" s="245"/>
      <c r="G231" s="245"/>
    </row>
    <row r="232" spans="1:7" x14ac:dyDescent="0.2">
      <c r="A232" s="254" t="s">
        <v>460</v>
      </c>
      <c r="B232" s="255"/>
      <c r="C232" s="255"/>
      <c r="D232" s="240" t="s">
        <v>553</v>
      </c>
      <c r="E232" s="240" t="s">
        <v>554</v>
      </c>
      <c r="F232" s="264"/>
      <c r="G232" s="245"/>
    </row>
    <row r="233" spans="1:7" x14ac:dyDescent="0.2">
      <c r="A233" s="254" t="s">
        <v>19</v>
      </c>
      <c r="B233" s="255"/>
      <c r="C233" s="255"/>
      <c r="D233" s="240" t="s">
        <v>511</v>
      </c>
      <c r="E233" s="240" t="s">
        <v>513</v>
      </c>
      <c r="F233" s="240" t="s">
        <v>549</v>
      </c>
      <c r="G233" s="245"/>
    </row>
    <row r="234" spans="1:7" x14ac:dyDescent="0.2">
      <c r="A234" s="245"/>
      <c r="B234" s="268"/>
      <c r="C234" s="243" t="s">
        <v>555</v>
      </c>
      <c r="D234" s="269">
        <f>'7.Balansstanden'!$F$101</f>
        <v>0</v>
      </c>
      <c r="E234" s="269">
        <f>'7.Balansstanden'!$F$102</f>
        <v>0</v>
      </c>
      <c r="F234" s="270"/>
      <c r="G234" s="245"/>
    </row>
    <row r="235" spans="1:7" x14ac:dyDescent="0.2">
      <c r="A235" s="245"/>
      <c r="B235" s="236"/>
      <c r="C235" s="240" t="s">
        <v>544</v>
      </c>
      <c r="D235" s="258"/>
      <c r="E235" s="258"/>
      <c r="F235" s="250" t="str">
        <f>IF(AND(VLOOKUP($A$232,'4.Informatie'!$B:$I,2,FALSE)="Realisatie",VLOOKUP($A$233,'4.Informatie'!$B:$I,2,FALSE)=5),ABS(D234-E234),"-")</f>
        <v>-</v>
      </c>
      <c r="G235" s="245"/>
    </row>
    <row r="236" spans="1:7" x14ac:dyDescent="0.2">
      <c r="A236" s="245"/>
      <c r="B236" s="236"/>
      <c r="C236" s="240" t="s">
        <v>550</v>
      </c>
      <c r="D236" s="258"/>
      <c r="E236" s="258"/>
      <c r="F236" s="258">
        <v>50</v>
      </c>
      <c r="G236" s="245"/>
    </row>
    <row r="237" spans="1:7" x14ac:dyDescent="0.2">
      <c r="A237" s="245"/>
      <c r="B237" s="255"/>
      <c r="C237" s="240" t="s">
        <v>520</v>
      </c>
      <c r="D237" s="746" t="str">
        <f>IF(AND(VLOOKUP($A$232,'4.Informatie'!$B:$I,2,FALSE)="Realisatie",VLOOKUP($A$233,'4.Informatie'!$B:$I,2,FALSE)=5),IF(F235&gt;F236,"onvoldoende","voldoende"),"nvt")</f>
        <v>nvt</v>
      </c>
      <c r="E237" s="746"/>
      <c r="F237" s="746"/>
      <c r="G237" s="245"/>
    </row>
    <row r="238" spans="1:7" x14ac:dyDescent="0.2">
      <c r="A238" s="245"/>
      <c r="B238" s="245"/>
      <c r="C238" s="245"/>
      <c r="D238" s="245"/>
      <c r="E238" s="245"/>
      <c r="F238" s="245"/>
      <c r="G238" s="245"/>
    </row>
    <row r="240" spans="1:7" x14ac:dyDescent="0.2">
      <c r="A240" s="239" t="s">
        <v>552</v>
      </c>
      <c r="B240" s="245"/>
      <c r="C240" s="245" t="s">
        <v>508</v>
      </c>
      <c r="D240" s="245"/>
      <c r="E240" s="245"/>
      <c r="F240" s="245"/>
      <c r="G240" s="245"/>
    </row>
    <row r="241" spans="1:7" x14ac:dyDescent="0.2">
      <c r="A241" s="254" t="s">
        <v>460</v>
      </c>
      <c r="B241" s="255"/>
      <c r="C241" s="255"/>
      <c r="D241" s="240" t="s">
        <v>553</v>
      </c>
      <c r="E241" s="240" t="s">
        <v>554</v>
      </c>
      <c r="F241" s="264"/>
      <c r="G241" s="245"/>
    </row>
    <row r="242" spans="1:7" x14ac:dyDescent="0.2">
      <c r="A242" s="254" t="s">
        <v>19</v>
      </c>
      <c r="B242" s="255"/>
      <c r="C242" s="255"/>
      <c r="D242" s="240" t="s">
        <v>511</v>
      </c>
      <c r="E242" s="240" t="s">
        <v>513</v>
      </c>
      <c r="F242" s="240" t="s">
        <v>549</v>
      </c>
      <c r="G242" s="245"/>
    </row>
    <row r="243" spans="1:7" x14ac:dyDescent="0.2">
      <c r="A243" s="245"/>
      <c r="B243" s="268"/>
      <c r="C243" s="243" t="s">
        <v>557</v>
      </c>
      <c r="D243" s="269">
        <f>'7.Balansstanden'!$H$101</f>
        <v>0</v>
      </c>
      <c r="E243" s="269">
        <f>'7.Balansstanden'!$H$102</f>
        <v>0</v>
      </c>
      <c r="F243" s="270"/>
      <c r="G243" s="245"/>
    </row>
    <row r="244" spans="1:7" x14ac:dyDescent="0.2">
      <c r="A244" s="245"/>
      <c r="B244" s="236"/>
      <c r="C244" s="240" t="s">
        <v>544</v>
      </c>
      <c r="D244" s="258"/>
      <c r="E244" s="258"/>
      <c r="F244" s="250" t="str">
        <f>IF(AND(VLOOKUP($A$241,'4.Informatie'!$B:$I,2,FALSE)="Realisatie",VLOOKUP($A$242,'4.Informatie'!$B:$I,2,FALSE)=5),ABS(D243-E243),"-")</f>
        <v>-</v>
      </c>
      <c r="G244" s="245"/>
    </row>
    <row r="245" spans="1:7" x14ac:dyDescent="0.2">
      <c r="A245" s="245"/>
      <c r="B245" s="236"/>
      <c r="C245" s="240" t="s">
        <v>550</v>
      </c>
      <c r="D245" s="258"/>
      <c r="E245" s="258"/>
      <c r="F245" s="258">
        <v>50</v>
      </c>
      <c r="G245" s="245"/>
    </row>
    <row r="246" spans="1:7" x14ac:dyDescent="0.2">
      <c r="A246" s="245"/>
      <c r="B246" s="255"/>
      <c r="C246" s="240" t="s">
        <v>520</v>
      </c>
      <c r="D246" s="746" t="str">
        <f>IF(AND(VLOOKUP($A$241,'4.Informatie'!$B:$I,2,FALSE)="Realisatie",VLOOKUP($A$242,'4.Informatie'!$B:$I,2,FALSE)=5),IF(F244&gt;F245,"onvoldoende","voldoende"),"nvt")</f>
        <v>nvt</v>
      </c>
      <c r="E246" s="746"/>
      <c r="F246" s="746"/>
      <c r="G246" s="245"/>
    </row>
    <row r="247" spans="1:7" x14ac:dyDescent="0.2">
      <c r="A247" s="245"/>
      <c r="B247" s="245"/>
      <c r="C247" s="245"/>
      <c r="D247" s="245"/>
      <c r="E247" s="245"/>
      <c r="F247" s="245"/>
      <c r="G247" s="245"/>
    </row>
    <row r="249" spans="1:7" x14ac:dyDescent="0.2">
      <c r="A249" s="239" t="s">
        <v>556</v>
      </c>
      <c r="B249" s="245"/>
      <c r="C249" s="245" t="s">
        <v>593</v>
      </c>
      <c r="D249" s="245"/>
      <c r="E249" s="245"/>
      <c r="F249" s="245"/>
      <c r="G249" s="245"/>
    </row>
    <row r="250" spans="1:7" x14ac:dyDescent="0.2">
      <c r="A250" s="254" t="s">
        <v>460</v>
      </c>
      <c r="B250" s="255"/>
      <c r="C250" s="255"/>
      <c r="D250" s="264" t="s">
        <v>529</v>
      </c>
      <c r="E250" s="264" t="s">
        <v>530</v>
      </c>
      <c r="F250" s="264"/>
      <c r="G250" s="245"/>
    </row>
    <row r="251" spans="1:7" x14ac:dyDescent="0.2">
      <c r="A251" s="254" t="s">
        <v>19</v>
      </c>
      <c r="B251" s="255"/>
      <c r="C251" s="255"/>
      <c r="D251" s="240" t="s">
        <v>511</v>
      </c>
      <c r="E251" s="240" t="s">
        <v>513</v>
      </c>
      <c r="F251" s="240" t="s">
        <v>524</v>
      </c>
      <c r="G251" s="245"/>
    </row>
    <row r="252" spans="1:7" x14ac:dyDescent="0.2">
      <c r="A252" s="245"/>
      <c r="B252" s="256"/>
      <c r="C252" s="256" t="s">
        <v>560</v>
      </c>
      <c r="D252" s="257">
        <f>+'5.Verdelingsmatrix lasten'!$U$194</f>
        <v>0</v>
      </c>
      <c r="E252" s="257">
        <f>+'6.Verdelingsmatrix baten'!$V$194</f>
        <v>0</v>
      </c>
      <c r="F252" s="257">
        <f>+ABS(D252)+ABS(E252)</f>
        <v>0</v>
      </c>
      <c r="G252" s="245"/>
    </row>
    <row r="253" spans="1:7" x14ac:dyDescent="0.2">
      <c r="A253" s="245"/>
      <c r="B253" s="259"/>
      <c r="C253" s="259" t="s">
        <v>561</v>
      </c>
      <c r="D253" s="261">
        <f>+'5.Verdelingsmatrix lasten'!$V$194</f>
        <v>0</v>
      </c>
      <c r="E253" s="261">
        <f>+'6.Verdelingsmatrix baten'!$W$194</f>
        <v>0</v>
      </c>
      <c r="F253" s="261">
        <f>+ABS(D253)+ABS(E253)</f>
        <v>0</v>
      </c>
      <c r="G253" s="245"/>
    </row>
    <row r="254" spans="1:7" x14ac:dyDescent="0.2">
      <c r="A254" s="245"/>
      <c r="B254" s="236"/>
      <c r="C254" s="240" t="s">
        <v>544</v>
      </c>
      <c r="D254" s="258"/>
      <c r="E254" s="258"/>
      <c r="F254" s="250">
        <f>IF(VLOOKUP($A$250,'4.Informatie'!$B:$I,2,FALSE)="Begroting","-",SUM($F$252:$F$253))</f>
        <v>0</v>
      </c>
      <c r="G254" s="245"/>
    </row>
    <row r="255" spans="1:7" x14ac:dyDescent="0.2">
      <c r="A255" s="245"/>
      <c r="B255" s="236"/>
      <c r="C255" s="240" t="s">
        <v>550</v>
      </c>
      <c r="D255" s="258"/>
      <c r="E255" s="258"/>
      <c r="F255" s="258">
        <v>50</v>
      </c>
      <c r="G255" s="245"/>
    </row>
    <row r="256" spans="1:7" x14ac:dyDescent="0.2">
      <c r="A256" s="245"/>
      <c r="B256" s="255"/>
      <c r="C256" s="240" t="s">
        <v>520</v>
      </c>
      <c r="D256" s="746" t="str">
        <f>IF(VLOOKUP($A$250,'4.Informatie'!$B:$I,2,FALSE)="Begroting","nvt",IF(F254&gt;F255,"onvoldoende","voldoende"))</f>
        <v>voldoende</v>
      </c>
      <c r="E256" s="746"/>
      <c r="F256" s="746"/>
      <c r="G256" s="245"/>
    </row>
    <row r="257" spans="1:7" x14ac:dyDescent="0.2">
      <c r="A257" s="245"/>
      <c r="B257" s="245"/>
      <c r="C257" s="245"/>
      <c r="D257" s="245"/>
      <c r="E257" s="245"/>
      <c r="F257" s="245"/>
      <c r="G257" s="245"/>
    </row>
  </sheetData>
  <sheetProtection algorithmName="SHA-512" hashValue="TYrvQNfh3yZaL+/dtZ5vSWHhn/1QDJ4sm5BfSESk5Ltw4T/r4VilMK00P6CCttsuSRDaQRBFHsHWiZ0mSLQKNg==" saltValue="7XYL8cMivM7kEVW2StByeg==" spinCount="100000" sheet="1" objects="1" scenarios="1"/>
  <mergeCells count="25">
    <mergeCell ref="A1:E1"/>
    <mergeCell ref="A2:E2"/>
    <mergeCell ref="A3:E3"/>
    <mergeCell ref="A5:E5"/>
    <mergeCell ref="A6:E6"/>
    <mergeCell ref="D256:F256"/>
    <mergeCell ref="D237:F237"/>
    <mergeCell ref="D106:F106"/>
    <mergeCell ref="D191:K191"/>
    <mergeCell ref="D205:F205"/>
    <mergeCell ref="D246:F246"/>
    <mergeCell ref="D219:F219"/>
    <mergeCell ref="D228:F228"/>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12.Beleidsindicatoren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Jonkers, W. (Wouter)</cp:lastModifiedBy>
  <cp:lastPrinted>2022-05-31T13:17:02Z</cp:lastPrinted>
  <dcterms:created xsi:type="dcterms:W3CDTF">2003-06-19T13:24:40Z</dcterms:created>
  <dcterms:modified xsi:type="dcterms:W3CDTF">2024-08-13T10:51:24Z</dcterms:modified>
</cp:coreProperties>
</file>