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cbsp.nl\Productie\primair\BS_SEC1\Werk\Algemeen\3. Onderzoek\3.02 Onderzoeksprojecten\UDC_DenHaag_Internetvaardigheden\5-Rapport\"/>
    </mc:Choice>
  </mc:AlternateContent>
  <bookViews>
    <workbookView xWindow="0" yWindow="0" windowWidth="22260" windowHeight="9780" tabRatio="1000"/>
  </bookViews>
  <sheets>
    <sheet name="Voorblad" sheetId="14" r:id="rId1"/>
    <sheet name="Inhoud" sheetId="15" r:id="rId2"/>
    <sheet name="Handleiding" sheetId="18" r:id="rId3"/>
    <sheet name="1 Sociale netwerken" sheetId="1" r:id="rId4"/>
    <sheet name="2 Digitale overheid" sheetId="5" r:id="rId5"/>
    <sheet name="3 Medische informatie" sheetId="9" r:id="rId6"/>
    <sheet name="4 Internetbankieren" sheetId="8" r:id="rId7"/>
    <sheet name="Technische toelichting" sheetId="19" r:id="rId8"/>
    <sheet name="Bronbestanden" sheetId="17" r:id="rId9"/>
    <sheet name="Wijkdata" sheetId="2" state="hidden" r:id="rId10"/>
    <sheet name="Draaitabel" sheetId="4" state="hidden" r:id="rId11"/>
  </sheets>
  <externalReferences>
    <externalReference r:id="rId12"/>
  </externalReferences>
  <definedNames>
    <definedName name="_xlnm.Print_Area" localSheetId="3">'1 Sociale netwerken'!$A$1:$L$47</definedName>
    <definedName name="_xlnm.Print_Area" localSheetId="4">'2 Digitale overheid'!$A$1:$L$47</definedName>
    <definedName name="_xlnm.Print_Area" localSheetId="5">'3 Medische informatie'!$A$1:$L$47</definedName>
    <definedName name="_xlnm.Print_Area" localSheetId="6">'4 Internetbankieren'!$A$1:$L$47</definedName>
    <definedName name="_xlnm.Print_Area" localSheetId="8">Bronbestanden!$A$1:$C$130</definedName>
    <definedName name="_xlnm.Print_Area" localSheetId="2">Handleiding!$A$1:$AC$49</definedName>
    <definedName name="_xlnm.Print_Area" localSheetId="1">Inhoud!$A$1:$G$38</definedName>
    <definedName name="_xlnm.Print_Area" localSheetId="7">'Technische toelichting'!$A$1:$A$104</definedName>
    <definedName name="_xlnm.Print_Area" localSheetId="0">Voorblad!$A$1:$N$37</definedName>
    <definedName name="wijknamen" localSheetId="7">[1]Wijkdata!$G$2:$G$39</definedName>
    <definedName name="wijknamen">Wijkdata!$G$2:$G$39</definedName>
  </definedNames>
  <calcPr calcId="162913"/>
  <pivotCaches>
    <pivotCache cacheId="0" r:id="rId13"/>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15" l="1"/>
  <c r="H2" i="2" l="1"/>
  <c r="H3" i="2"/>
  <c r="H4" i="2"/>
  <c r="H5" i="2"/>
  <c r="H6" i="2"/>
  <c r="H7" i="2"/>
  <c r="H8" i="2"/>
  <c r="H9" i="2"/>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B6" i="15"/>
  <c r="B9" i="5" l="1"/>
  <c r="B9" i="9"/>
  <c r="B9" i="8"/>
  <c r="B9" i="1"/>
  <c r="B10" i="15" l="1"/>
  <c r="B9" i="15"/>
  <c r="B8" i="15"/>
  <c r="B7" i="15"/>
  <c r="G3" i="8" l="1"/>
  <c r="G43" i="8"/>
  <c r="G27" i="8"/>
  <c r="G39" i="8" s="1"/>
  <c r="G13" i="8"/>
  <c r="G8" i="8"/>
  <c r="B6" i="8"/>
  <c r="B5" i="8"/>
  <c r="B4" i="8"/>
  <c r="D7" i="8"/>
  <c r="J43" i="8"/>
  <c r="K43" i="8"/>
  <c r="D6" i="8"/>
  <c r="G3" i="9" l="1"/>
  <c r="G44" i="9"/>
  <c r="G43" i="9"/>
  <c r="G45" i="5"/>
  <c r="G44" i="5"/>
  <c r="G43" i="5"/>
  <c r="G45" i="1"/>
  <c r="G44" i="1"/>
  <c r="G43" i="1"/>
  <c r="G27" i="9"/>
  <c r="G39" i="9" s="1"/>
  <c r="G13" i="9"/>
  <c r="G8" i="9"/>
  <c r="B6" i="9"/>
  <c r="B5" i="9"/>
  <c r="B4" i="9"/>
  <c r="G3" i="5"/>
  <c r="G27" i="5"/>
  <c r="G39" i="5" s="1"/>
  <c r="G13" i="5"/>
  <c r="G8" i="5"/>
  <c r="B6" i="5"/>
  <c r="B5" i="5"/>
  <c r="B4" i="5"/>
  <c r="B5" i="1"/>
  <c r="G3" i="1"/>
  <c r="B4" i="1"/>
  <c r="B6" i="1"/>
  <c r="D7" i="9"/>
  <c r="D7" i="1"/>
  <c r="J44" i="9"/>
  <c r="J45" i="5"/>
  <c r="J43" i="1"/>
  <c r="J43" i="9"/>
  <c r="J44" i="5"/>
  <c r="J44" i="1"/>
  <c r="J45" i="1"/>
  <c r="D7" i="5"/>
  <c r="J43" i="5"/>
  <c r="K44" i="9"/>
  <c r="K43" i="9"/>
  <c r="D6" i="9"/>
  <c r="K43" i="5"/>
  <c r="K45" i="5"/>
  <c r="K44" i="5"/>
  <c r="D6" i="5"/>
  <c r="G8" i="1" l="1"/>
  <c r="G27" i="1"/>
  <c r="G39" i="1" s="1"/>
  <c r="G13" i="1"/>
  <c r="K43" i="1"/>
  <c r="D6" i="1"/>
  <c r="K45" i="1"/>
  <c r="K44" i="1"/>
</calcChain>
</file>

<file path=xl/sharedStrings.xml><?xml version="1.0" encoding="utf-8"?>
<sst xmlns="http://schemas.openxmlformats.org/spreadsheetml/2006/main" count="2255" uniqueCount="326">
  <si>
    <t>socnet</t>
  </si>
  <si>
    <t>.</t>
  </si>
  <si>
    <t>%</t>
  </si>
  <si>
    <t>13 Vogelwijk</t>
  </si>
  <si>
    <t>wijknr</t>
  </si>
  <si>
    <t>indicator</t>
  </si>
  <si>
    <t>Wijknummer en -naam</t>
  </si>
  <si>
    <t>percentage</t>
  </si>
  <si>
    <t>soort</t>
  </si>
  <si>
    <t>gem_p</t>
  </si>
  <si>
    <t>overheid</t>
  </si>
  <si>
    <t>medisch</t>
  </si>
  <si>
    <t>bankieren</t>
  </si>
  <si>
    <t>nee6</t>
  </si>
  <si>
    <t>nee11</t>
  </si>
  <si>
    <t>nee16</t>
  </si>
  <si>
    <t>nee3</t>
  </si>
  <si>
    <t>nee8</t>
  </si>
  <si>
    <t>nee9</t>
  </si>
  <si>
    <t>nee5</t>
  </si>
  <si>
    <t>Average of percentage</t>
  </si>
  <si>
    <t>01 Oostduinen</t>
  </si>
  <si>
    <t>02 Belgisch Park</t>
  </si>
  <si>
    <t>03 Westbroekpark en Duttendel</t>
  </si>
  <si>
    <t>04 Benoordenhout</t>
  </si>
  <si>
    <t>05 Archipelbuurt</t>
  </si>
  <si>
    <t>06 Van Stolkpark en Scheveningse Bosjes</t>
  </si>
  <si>
    <t>07 Scheveningen</t>
  </si>
  <si>
    <t>08 Duindorp</t>
  </si>
  <si>
    <t>09 Geuzen- en Statenkwartier</t>
  </si>
  <si>
    <t>10 Zorgvliet</t>
  </si>
  <si>
    <t>11 Duinoord</t>
  </si>
  <si>
    <t>12 Bomen- en Bloemenbuurt</t>
  </si>
  <si>
    <t>14 Bohemen en Meer en Bos</t>
  </si>
  <si>
    <t>15 Kijkduin en Ockenburgh</t>
  </si>
  <si>
    <t>16 Kraayenstein en de Uithof</t>
  </si>
  <si>
    <t>17 Loosduinen</t>
  </si>
  <si>
    <t>18 Waldeck</t>
  </si>
  <si>
    <t>19 Vruchtenbuurt</t>
  </si>
  <si>
    <t>20 Valkenboskwartier</t>
  </si>
  <si>
    <t>21 Regentessekwartier</t>
  </si>
  <si>
    <t>22 Zeeheldenkwartier</t>
  </si>
  <si>
    <t>23 Willemspark</t>
  </si>
  <si>
    <t>24 Haagse Bos</t>
  </si>
  <si>
    <t>25 Mariahoeve en Marlot</t>
  </si>
  <si>
    <t>26 Bezuidenhout</t>
  </si>
  <si>
    <t>27 Stationsbuurt</t>
  </si>
  <si>
    <t>28 Centrum</t>
  </si>
  <si>
    <t>29 Schildersbuurt</t>
  </si>
  <si>
    <t>30 Transvaalkwartier</t>
  </si>
  <si>
    <t>31 Rustenburg en Oostbroek</t>
  </si>
  <si>
    <t>32 Leyenburg</t>
  </si>
  <si>
    <t>33 Bouwlust en Vrederust</t>
  </si>
  <si>
    <t>34 Morgenstond</t>
  </si>
  <si>
    <t>35 Zuiderpark</t>
  </si>
  <si>
    <t>36 Moerwijk</t>
  </si>
  <si>
    <t>37 Groente- en Fruitmarkt</t>
  </si>
  <si>
    <t>38 Laakkwartier en Spoorwijk</t>
  </si>
  <si>
    <t>39 Binckhorst</t>
  </si>
  <si>
    <t>40 Wateringse Veld</t>
  </si>
  <si>
    <t>41 Hoornwijk</t>
  </si>
  <si>
    <t>42 Ypenburg</t>
  </si>
  <si>
    <t>43 Forepark</t>
  </si>
  <si>
    <t>44 Leidschenveen</t>
  </si>
  <si>
    <t>Groep 1: Personen van 60 jaar of ouder</t>
  </si>
  <si>
    <t>Groep 1</t>
  </si>
  <si>
    <t>Groep 2</t>
  </si>
  <si>
    <t>Groep 3</t>
  </si>
  <si>
    <t>Groep 2: Personen van 30-45 jaar met een inkomen van 62-83 duizend euro</t>
  </si>
  <si>
    <t>Aandeel vrouw (%)</t>
  </si>
  <si>
    <t>Gebruikt sociale netwerken (%)</t>
  </si>
  <si>
    <t>Contact met overheid via internet (%)</t>
  </si>
  <si>
    <t>Opzoeken medische informatie (%)</t>
  </si>
  <si>
    <t>Internetbankieren (%)</t>
  </si>
  <si>
    <t>Gemiddelde leeftijd (jaar)</t>
  </si>
  <si>
    <t>Gemiddeld inkomen (euro)</t>
  </si>
  <si>
    <t>++</t>
  </si>
  <si>
    <t>-</t>
  </si>
  <si>
    <t>+</t>
  </si>
  <si>
    <t>Verklaring symbolen: waarde voor deze groep is iets lager (-) duidelijk lager (- -), iets hoger (+) of duidelijk hoger (++) dan gemiddeld in Nederland.</t>
  </si>
  <si>
    <t>Totaal</t>
  </si>
  <si>
    <t>Bestanden verplaatsen of kopiëren (%)</t>
  </si>
  <si>
    <t>Kolomlabels</t>
  </si>
  <si>
    <t>Rijlabels</t>
  </si>
  <si>
    <t>(leeg)</t>
  </si>
  <si>
    <t>Groep 1: Hoogopgeleid, 18-</t>
  </si>
  <si>
    <t>Den Haag</t>
  </si>
  <si>
    <t>Wijk</t>
  </si>
  <si>
    <t>Respondenten ICT-enquête 2019</t>
  </si>
  <si>
    <t>Groep 3: 46-59 jaar, opleiding hoog of onbekend, hoge sociale cohesie, inkomen &gt;25.000</t>
  </si>
  <si>
    <t>Respondenten van de ICT-enquête (aantal)</t>
  </si>
  <si>
    <t>- -</t>
  </si>
  <si>
    <t>- in de gemeente Den Haag</t>
  </si>
  <si>
    <t>Relatief laag internetgebruik</t>
  </si>
  <si>
    <t>Groep 2: Niet hoogopgeleid, inkomen 12.000-37.000 euro</t>
  </si>
  <si>
    <t>Groep 3: Niet hoogopgeleid, inkomen &lt;12.000 euro, huishoudinkomen &lt;125% van sociaal minimum</t>
  </si>
  <si>
    <t>Groep 1: Niet hoogopgeleid, man, inkomen &lt;43.000 euro</t>
  </si>
  <si>
    <t>Groep 2: Niet hoogopgeleid, vrouw, leeftijd 63 jaar of ouder</t>
  </si>
  <si>
    <t>Sociale netwerken</t>
  </si>
  <si>
    <t>Het opzoeken van medische informatie</t>
  </si>
  <si>
    <t>Internetbankieren</t>
  </si>
  <si>
    <t>Groep 1: Niet hoogopgeleid,  maximaal 1 maand werk, inkomen &lt;11.000 euro</t>
  </si>
  <si>
    <t>CBS, Centrum voor Beleidsstatistiek</t>
  </si>
  <si>
    <t>Inhoud</t>
  </si>
  <si>
    <t>Werkblad</t>
  </si>
  <si>
    <t>Bronbestanden</t>
  </si>
  <si>
    <t>Voor het onderzoek gebruikte 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</si>
  <si>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</si>
  <si>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</si>
  <si>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</si>
  <si>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</si>
  <si>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</si>
  <si>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 van de getallen.</t>
  </si>
  <si>
    <t>Inleiding</t>
  </si>
  <si>
    <t>Populatie</t>
  </si>
  <si>
    <t>Variabelen</t>
  </si>
  <si>
    <t>Weging en ophoging van steekproefuitkomsten</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</si>
  <si>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</si>
  <si>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</si>
  <si>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</si>
  <si>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</si>
  <si>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Begrippen</t>
  </si>
  <si>
    <t>Afkortingen</t>
  </si>
  <si>
    <t>Bron</t>
  </si>
  <si>
    <t>Aangifte inkomstenbelasting (AIB)</t>
  </si>
  <si>
    <t>Algemene beschrijving</t>
  </si>
  <si>
    <t>Aangiftegegevens van particulieren en buitenlanders met Nederlands inkomen. En van Nederlandse ondernemers natuurlijke personen.</t>
  </si>
  <si>
    <t>Leverancier</t>
  </si>
  <si>
    <t>Belastingdienst</t>
  </si>
  <si>
    <t>Integraal of steekproef</t>
  </si>
  <si>
    <t>Integraal.</t>
  </si>
  <si>
    <t>Periodiciteit</t>
  </si>
  <si>
    <t>Wekelijks.</t>
  </si>
  <si>
    <t>Bijzonderheden</t>
  </si>
  <si>
    <t>Basisregister Onderwijs (BRON)</t>
  </si>
  <si>
    <t>De Basisregister Onderwijs (BRON) heeft tot doel het verschaffen van gegevens over het gebruik van het onderwijs, om daarmee een goede verdeling van de bekostiging van het onderwijs te kunnen maken. De BRON bevat gegevens over alle inschrijvingen en diploma’s in het primair basisonderwijs (po), voortgezet onderwijs (vo), het middelbaar beroepsonderwijs (mbo), volwasseneneducatie (ve) en - vanaf schooljaar 2014/'15 - ook het hoger onderwijs (ho). Zowel het regulier als het speciaal onderwijs zijn in de BRON opgenomen. Het bestand bevat voorlopig nog uitsluitend het onderwijs dat wordt bekostigd door het ministerie van Onderwijs, Cultuur en Wetenschap (OCW) en het ministerie van Economische Zaken (EZ). De gegevens uit de BRON leveren informatie op over bijvoorbeeld het aantal leerlingen dat is ingeschreven in de verschillende onderwijssoorten, het niveau, de opleidingsrichting en voortijdig schoolverlaters.</t>
  </si>
  <si>
    <t>De Dienst Uitvoering Onderwijs (DUO) beheert de BRON. Iedere school heeft een eigen leerlingenadministratiesysteem (LAS), waarin alle leerlinggegevens nauwkeurig worden bijgehouden. Deze gegevens worden vervolgens in BRON gezet.</t>
  </si>
  <si>
    <t>Het bestand komt jaarlijks (per studiejaar) beschikbaar.</t>
  </si>
  <si>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</si>
  <si>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</si>
  <si>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</si>
  <si>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</si>
  <si>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</si>
  <si>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</si>
  <si>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</si>
  <si>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</si>
  <si>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</si>
  <si>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</si>
  <si>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Enquête Beroepsbevolking (EBB)</t>
  </si>
  <si>
    <t xml:space="preserve">De Enquête Beroepsbevolking (EBB) is een doorlopende enquête onder personen van 15 jaar en ouder die in Nederland wonen, met uitzondering van personen in inrichtingen, instellingen en tehuizen (de institutionele bevolking). Het doel van deze enquête is zicht te krijgen op de relatie tussen mens en arbeidsmarkt. Hiertoe wordt onder meer informatie verzameld over de huidige en toekomstige positie op de arbeidsmarkt van personen en worden demografische kenmerken van personen en huishoudens vastgelegd. Gegevens worden vastgesteld op het moment van enquêteren. </t>
  </si>
  <si>
    <t>CBS. Per huishouden worden maximaal acht personen van 15 jaar en ouder geïnterviewd.</t>
  </si>
  <si>
    <t>Steekproef. De EBB is een enquête en een roterend panelonderzoek. Dit laatste houdt in dat respondenten steeds vijfmaal achter elkaar (eens per kwartaal) worden benaderd voor de enquête. Per jaar worden er ruim 70 duizend adressen benaderd. Circa 40 duizend huishoudens responderen volledig voor vijf enquêtes, wat circa 84 duizend volledig responderende personen oplevert. Een jaarbestand omvat daarmee vijfmaal deze groep, wat uitkomt op een totale omvang van de EBB van circa 420 duizend personen.</t>
  </si>
  <si>
    <t xml:space="preserve">De EBB wordt sinds 1987 uitgevoerd. Het bestand komt jaarlijks beschikbaar. Op basis van hiervan kunnen maand-, kwartaal- en jaargegevens worden vastgesteld. </t>
  </si>
  <si>
    <t xml:space="preserve">De EBB is gebaseerd op een steekproef. Om uitkomsten te berekenen die representatief zijn voor de doelpopulatie, moeten de resultaten worden opgehoogd. Hiervoor zijn in de EBB vaste ophooggewichten beschikbaar die ervoor zorgen dat de opgehoogde populatie van de steekproef overeenkomt met het gemiddelde aantal personen van 15 jaar en ouder in Nederland in een jaar exclusief de institutionele bevolking. Deze ophooggewichten corrigeren voor ongelijke trekkingskansen in de steekproef en voor een minder goede respons van bepaalde groepen. Zoals in ieder steekproefonderzoek hebben de opgehoogde aantallen een onnauwkeurigheidsmarge. Naarmate de aantallen kleiner zijn, gaan zij gepaard met hogere relatieve onnauwkeurigheidsmarges. Opgehoogde aantallen uit de EBB die kleiner zijn dan 1 500, worden daarom niet gepubliceerd. Daarnaast worden subtotalen van 15 duizend of kleiner niet uitgesplitst. Het design van de EBB is in 2010 gewijzigd. De respondenten werden voorheen allemaal thuis bezocht door een interviewer van het CBS. Vanaf 2010 worden ze, indien het telefoonnummer (vaste lijn) bekend is, telefonisch benaderd. Als dat niet het geval is, worden ze thuis bezocht door een interviewer. Daarna worden ze nog viermaal telefonisch benaderd. Meer informatie via www.cbs.nl/nl-NL/menu/methoden/dataverzameling/onderzoeksbeschrijving-ebb-art.htm </t>
  </si>
  <si>
    <t>Hoofdbaanbus</t>
  </si>
  <si>
    <t>Deze component uit het SSB bevat alle personen met een baan als werknemer in de Polisadministratie in het verslagjaar. De component geeft van alle werknemers een overzicht van de hoofdbaan gedurende het verslagjaar. Dat wil zeggen dat op ieder peilmoment in het verslagjaar de hoofdbaan van een werknemer kan worden bepaald. De hoofdbaan is de baan met het hoogste basisloon. Bij een werknemer met meerdere banen tegelijkertijd, wordt in de hoofdbaancomponent per overlappende periode de baan met het hoogste basisloon geselecteerd. Er wordt daarbij niet gekeken naar het aantal verloonde uren.</t>
  </si>
  <si>
    <t>De Belastingdienst ontvangt de loonaangifte en het UWV maakt daar de Polisadministratie van.</t>
  </si>
  <si>
    <t>Integraal en steekproef.</t>
  </si>
  <si>
    <t>De Polisadministratie komt halfjaarlijks beschikbaar. Er zijn dan gegevens op maand- en jaarbasis te berekenen.</t>
  </si>
  <si>
    <t>ICT-gebruik van personen en huishoudens</t>
  </si>
  <si>
    <t xml:space="preserve">De voornaamste bron voor dit onderzoek is de enquête ICT-gebruik van personen die in 2019 voor het laatst is afgenomen vanuit een Europese verordening. Deze enquête wordt afgenomen onder inwoners van Nederland van 12 jaar of ouder. Inwoners van tehuizen, inrichtingen of instellingen worden niet bevraagd.Deze enquête zal niet meer in dezelfde vorm worden uitgevoerd. Naar verwachting volgt in 2022 een nieuwe enquête over digitale vaardigheden. Meer informatie over dit onderzoek staat op de website van het CBS. Via het Burgerservicenummer van de respondenten van de enquête ICT-gebruik van personen worden uit registraties die beschikbaar zijn bij het CBS achtergrondkenmerken gekoppeld. De hieronder opgesomde bronbestanden worden hiervoor gebruikt. </t>
  </si>
  <si>
    <t>CBS-enquête</t>
  </si>
  <si>
    <t>Steekproef</t>
  </si>
  <si>
    <t>Enquête wordt niet meer in deze vorm afgenomen. Naar verwachting in 2022 een nieuwe enquête over digitale vaardigheden.</t>
  </si>
  <si>
    <t>Inkomen Personen</t>
  </si>
  <si>
    <t>Het bestand bevat het jaarinkomen van alle personen behorende tot de bevolking van Nederland op 1 januari van het verslagjaar.</t>
  </si>
  <si>
    <t>De belangrijkste berichtgever is de Belastingdienst.</t>
  </si>
  <si>
    <t>Integraal</t>
  </si>
  <si>
    <t>Jaarlijks sinds 2011.</t>
  </si>
  <si>
    <t>Dit bestand in de huidige vorm wordt sinds 2017 gemaakt en is de vervanging voor de oude bron met het jaarinkomen van personen.</t>
  </si>
  <si>
    <t>Integrale Veiligheidsmonitor (IVM)</t>
  </si>
  <si>
    <t>De Integrale Veiligheidsmonitor (IVM) is een steekproefonderzoek onder alle personen van 15 jaar en ouder in particuliere huishoudens in Nederland. Het doel van de IVM is het samenstellen van gegevens over de ontwikkeling van de sociale veiligheid in Nederland. Er wordt gevraagd naar onder andere de leefbaarheid van de woonbuurt, slachtofferschap, onveiligheidsgevoelens en preventiegedrag in verband met criminaliteit en het oordeel van de bevolking over de politie op het gebied van veiligheid.</t>
  </si>
  <si>
    <t>CBS. De enquête wordt afgenomen bij personen van 15 jaar en ouder in particuliere huishoudens in Nederland.</t>
  </si>
  <si>
    <t>Steekproef. De IVM bestaat uit een landelijk en een lokaal deel. Het landelijke deel van het onderzoek wordt uitgevoerd door het CBS. Politiekorpsen voeren de IVM op lokaal niveau uit. Daarnaast zorgt het CBS voor de lokale steekproeven, voor de centrale opslag van de microdata en voor de harmonisatie en weging van de onderzoeksgegevens. In 2008 deden in totaal ruim 62 duizend respondenten mee aan het onderzoek, waarvan bijna 17 duizend op landelijk (en politieregionaal) niveau en bijna 46 duizend op lokaal niveau (gemeenten, wijken).</t>
  </si>
  <si>
    <t>De IVM komt jaarlijks beschikbaar.</t>
  </si>
  <si>
    <t xml:space="preserve">Meer informatie via www.cbs.nl/nl-NL/menu/methoden/dataverzameling/integrale-veiligheidsmonitor-methode.htm </t>
  </si>
  <si>
    <t>Monitor Sociaal Domein - WMO</t>
  </si>
  <si>
    <t>Dit bestand bevat gegevens over maatwerkarrangementen verleend in het kader van de Wet Maatschappelijke Ondersteuning (Wmo). Deze gegevens worden verzameld voor de gemeentelijke monitor sociaal domein, waar gemeenten op vrijwillige basis aan deelnemen. Het bestand bevat alleen gegevens van gemeenten die hebben aangeleverd én toestemming hebben gegeven voor publicatie.</t>
  </si>
  <si>
    <t>Gemeenten.</t>
  </si>
  <si>
    <t>Halfjaarlijks.</t>
  </si>
  <si>
    <t>Opleidingsniveaubestand (OPLN)</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</si>
  <si>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(2015: bijna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</si>
  <si>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</si>
  <si>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</si>
  <si>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Per jaar is één opleidingsbestand beschikbaar, met daarin de meest actueel bekende opleidingsgegevens van de bevolking op 1 oktober.</t>
  </si>
  <si>
    <t>Om representatieve schattingen te verkrijgen van het opleidingsniveau voor de integrale bevolking of deelpopulaties daarvan, bevat het bestand een ophooggewicht. Zoals in ieder steekproefonderzoek hebben de opgehoogde aantallen een onnauwkeurigheidsmarge.</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</si>
  <si>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</si>
  <si>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</si>
  <si>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</si>
  <si>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halfjaarlijks beschikbaar.</t>
  </si>
  <si>
    <t>Registraties van uitkeringen bij gemeenten</t>
  </si>
  <si>
    <t>De registraties van uitkeringen bij de gemeenten bestaan uit uitkeringen van personen. De gemeenten registreren bijstandsuitkeringen. Hieronder vallen uitkeringen in het kader van de Wet werk en bijstand (WWB), de Wet inkomensvoorziening oudere gedeeltelijk arbeidsongeschikte werkloze werknemers (IOAW) en de Wet gedeeltelijk arbeidsongeschikte gewezen zelfstandigen (IOAZ). </t>
  </si>
  <si>
    <t>De gegevens komen halfjaarlijks beschikbaar.</t>
  </si>
  <si>
    <t>Registraties van Wet Langdurige Zorg (WLZ)</t>
  </si>
  <si>
    <t xml:space="preserve">In dit bestand zijn de gegevens opgenomen van alle personen van 18 jaar of ouder die in het zorgjaar gebruik hebben gemaakt van zorg waarvan de kosten voor rekening van de Wet Langdurige zorg (Wlz) komen en waarvoor een eigen bijdrage betaald moet worden. Dit betreft zorg die de cliënt op afspraak bij de zorgaanbieder krijgt (zorg met verblijf), of die de zorgaanbieder bij de cliënt aan huis levert ((volledig pakket thuis (vpt) of modulair pakket thuis (mpt)). Daarnaast kan Wlz-zorg ook bekostigd worden uit een persoonsgebonden budget (Pgb). Het kan gaan om zorg voor ouderen, chronisch zieken, mensen met een handicap of mensen met langdurige psychische problemen. </t>
  </si>
  <si>
    <t>CAK.</t>
  </si>
  <si>
    <t>Jaarlijks</t>
  </si>
  <si>
    <t>Registraties van uitkeringen bij het Uitvoeringsinstituut Werknemersverzekeringen (UWV)</t>
  </si>
  <si>
    <t>De registraties van uitkeringen bij het Uitvoeringsinstituut Werknemersverzekeringen (UWV) bestaan uit uitkeringen van personen. Het UWV registreert van de meeste uitkeringen zowel het recht als de betaling. In de registraties komen ook Nederlandse uitkeringen voor aan mensen die niet in Nederland wonen. Het UWV registreert werkloosheidsuitkeringen (WW),  uitkeringen in het kader van de Ziektewet (ZW) en  arbeidsongeschiktheidsuitkeringen (AO). Onder de arbeidsongeschiktheidsuitkeringen gaat het voor dit onderzoek om de volgende uitkeringen: Wet op de arbeidsongeschiktheidsverzekering (WAO), Wet arbeidsongeschiktheidsverzekering zelfstandigen (WAZ) en de Wet arbeidsongeschiktheidsvoorziening jonggehandicapten (Wajong). </t>
  </si>
  <si>
    <t>UWV.</t>
  </si>
  <si>
    <t>De gegevens komen maandelijks beschikbaar.</t>
  </si>
  <si>
    <t>Stelsel van Sociaal Statistische Bestanden (SSB)</t>
  </si>
  <si>
    <t>Het SSB is een stelsel van registers en enquêtes, die op persoonsniveau aan elkaar zijn gekoppeld. Per jaargang worden meer dan 50 verschillende registers gebruikt. Deze registers hebben betrekking op verschillende sociaaleconomische onderwerpen, zoals banen, uitkeringen, woningen en onderwijs. _x000D_
De doelpopulatie van het SSB bestaat uit alle personen die in Nederland wonen, en personen die niet in Nederland wonen maar in Nederland werken of een uitkering dan wel pensioen vanuit Nederland ontvangen. Er staan in het SSB gegevens over banen, uitkeringen, personen, huishoudens en bedrijven.</t>
  </si>
  <si>
    <t>CBS op basis van verschillende registers en  enquêtes</t>
  </si>
  <si>
    <t>Varieert.</t>
  </si>
  <si>
    <t>Vermogens van huishoudens</t>
  </si>
  <si>
    <t>Het bestand bevat de vermogens van alle huishoudens behorende tot de bevolking van Nederland op 1 januari van het verslagjaar.</t>
  </si>
  <si>
    <t>Jaarlijks.</t>
  </si>
  <si>
    <t>Wanbetalers zorgverzekeringswet (WZVW)</t>
  </si>
  <si>
    <t>De registratie ‘wanbetalers zorgverzekeringswet’ bevat informatie over het aantal wanbetalers in het kader van de Zorgverzekeringswet onder de personen van 18 jaar en ouder die ingeschreven staan in de Gemeentelijke Basisadministratie (GBA). De doelpopulatie bestaat uit alle personen die ingeschreven staan in de GBA, verzekeringsplichtig zijn in het kader van de Zorgverzekeringswet, ten minste zes maanden geen premie voor hun basisverzekering hebben betaald, aangemeld zijn bij het College voor Zorgverzekeringen (CVZ), in het bestuursrechtelijke premieregime zitten (d.w.z. een verhoogde premie betalen aan het CVZ) en 18 jaar of ouder zijn. Het peilmoment is 31 december van het betreffende jaar.</t>
  </si>
  <si>
    <t>Voor de cijfers over de jaren 2006 tot en met 2009 ontving het CBS de gegevens van de zorgverzekeraars. Vanaf 2010 ontvangt het CBS deze informatie van het CVZ.</t>
  </si>
  <si>
    <t>De gegevens komen jaarlijks beschikbaar.</t>
  </si>
  <si>
    <t xml:space="preserve">Cijfers volgens de huidige definitie zijn beschikbaar vanaf 2010. Cijfers volgens een oude definitie zijn beschikbaar van 2006 tot en met 2009. Meer informatie via http://www.cbs.nl/nl-NL/menu/methoden/dataverzameling/wanbetalers-kob.htm </t>
  </si>
  <si>
    <t>Technische toelichting bij het onderzoek</t>
  </si>
  <si>
    <t>Aandachtspunten bij de cijfers</t>
  </si>
  <si>
    <t>Het tabblad 'Bronbestanden' bevat een uitgebreide beschrijving van de gebruikte bestanden.</t>
  </si>
  <si>
    <t>Handleiding</t>
  </si>
  <si>
    <t>1 Sociale netwerken</t>
  </si>
  <si>
    <t>2 Digitale overheid</t>
  </si>
  <si>
    <t>3 Medische informatie</t>
  </si>
  <si>
    <t>4 Internetbankieren</t>
  </si>
  <si>
    <t>Technische toelichting</t>
  </si>
  <si>
    <t>Dashboard schatting internetactiviteiten in Den Haag, 2019</t>
  </si>
  <si>
    <t>Vragen over deze publicatie kunnen gestuurd worden aan CBS-CvB onder vermelding van het referentienummer PR000920 Ons e-mailadres is udc.info@cbs.nl.</t>
  </si>
  <si>
    <r>
      <t>Alleenstaand</t>
    </r>
    <r>
      <rPr>
        <sz val="10"/>
        <rFont val="Arial"/>
        <family val="2"/>
      </rPr>
      <t xml:space="preserve"> - Persoon die alléén zichzelf particulier, dus niet-bedrijfsmatig, voorziet van huisvesting en in dagelijkse levensbehoeften._x000D_
_x000D_
Een alleenstaande vormt een eenpersoonshuishouden._x000D_
Tot eenpersoonshuishoudens worden ook personen gerekend die met anderen op eenzelfde adres wonen maar een eigen huishouding voeren. Alleenstaanden worden in alle burgerlijke staten aangetroffen; zo kunnen gehuwden na het stuklopen van hun relatie (in afwachting van een scheiding) alleen wonen.</t>
    </r>
  </si>
  <si>
    <r>
      <t>Baan</t>
    </r>
    <r>
      <rPr>
        <sz val="10"/>
        <rFont val="Arial"/>
        <family val="2"/>
      </rPr>
      <t xml:space="preserve"> - Een overeenkomst waarbij een persoon tegen een financiële vergoeding arbeid verricht voor een bedrijf of instelling. Dit kan als werknemer of als zelfstandige. Een persoon kan meerdere banen hebben. Bij werknemersbanen wordt een mondelinge of schriftelijke arbeidsovereenkomst afgesloten, waarin salaris en andere arbeidsvoorwaarden zijn vastgelegd.</t>
    </r>
  </si>
  <si>
    <r>
      <t>Buurt</t>
    </r>
    <r>
      <rPr>
        <sz val="10"/>
        <rFont val="Arial"/>
        <family val="2"/>
      </rPr>
      <t xml:space="preserve"> - Onderdeel van een gemeente, dat op basis van historische dan wel stedenbouwkundige kenmerken homogeen is afgebakend._x000D_
_x000D_
Homogeen wil zeggen dat één functie dominant is, bijvoorbeeld woonfunctie (woongebied), werkfunctie (industriegebied) of recreatieve functie (natuurgebied). Functies kunnen echter ook gemengd voorkomen._x000D_
_x000D_
De gemeenten in Nederland zijn onderverdeeld in wijken en buurten. Buurten vormen het laagste regionale niveau. Wijken zijn optellingen van één of meer aaneengesloten buurten. De gemeente bepaalt zelf de indeling in wijken en buurten. Het CBS coördineert landelijk deze indeling.</t>
    </r>
  </si>
  <si>
    <r>
      <t>Leeftijd</t>
    </r>
    <r>
      <rPr>
        <sz val="10"/>
        <rFont val="Arial"/>
        <family val="2"/>
      </rPr>
      <t xml:space="preserve"> - Het aantal gehele jaren dat is verstreken sinds de geboortedatum van de persoon._x000D_
_x000D_
Toelichting_x000D_
 Er worden twee standaardomschrijvingen onderscheiden, nl. de leeftijd op 31 december en de exacte leeftijd.</t>
    </r>
  </si>
  <si>
    <r>
      <t>Migratieachtergrond</t>
    </r>
    <r>
      <rPr>
        <sz val="10"/>
        <rFont val="Arial"/>
        <family val="2"/>
      </rPr>
      <t xml:space="preserve"> - Personen hebben een migratieachtergrond als ten minste één ouder in het buitenland is geboren. Er wordt onderscheid gemaakt tussen personen die zelf in het buitenland zijn geboren (de eerste generatie) en personen die in Nederland zijn geboren (de tweede generatie). Ook wordt onderscheid gemaakt tussen personen met een westerse migratieachtergrond en personen met een niet-westerse migratieachtergrond.</t>
    </r>
  </si>
  <si>
    <r>
      <t>Persoonlijk inkomen</t>
    </r>
    <r>
      <rPr>
        <sz val="10"/>
        <rFont val="Arial"/>
        <family val="2"/>
      </rPr>
      <t xml:space="preserve"> - Dit omvat het totaal van inkomen uit arbeid, inkomen uit eigen onderneming, uitkering inkomensverzekeringen en uitkering sociale voorzieningen (m.u.v. kinderbijslag en kindgebonden budget). Premies inkomensverzekeringen (m.u.v. premies voor volksverzekeringen) zijn hierop in mindering gebracht.</t>
    </r>
  </si>
  <si>
    <r>
      <t>Sociaal minimum</t>
    </r>
    <r>
      <rPr>
        <sz val="10"/>
        <rFont val="Arial"/>
        <family val="2"/>
      </rPr>
      <t xml:space="preserve"> - Het wettelijk bestaansminimum zoals dat in de politieke besluitvorming is vastgesteld._x000D_
_x000D_
Het sociaal minimum bestaat uit de bijstandsuitkering en het AOW-pensioen. Het bedrag is afhankelijk van de leefsituatie (alleenstaand, alleenstaande ouder, samenwonend met partner) en leeftijd. Voor huishoudens met minderjarige kinderen wordt het bedrag aangevuld met kinderbijslag en kindgebonden budget. Ook bestaat er vaak recht op huurtoeslag en zorgtoeslag.</t>
    </r>
  </si>
  <si>
    <r>
      <t>Wajong</t>
    </r>
    <r>
      <rPr>
        <sz val="10"/>
        <rFont val="Arial"/>
        <family val="2"/>
      </rPr>
      <t xml:space="preserve"> - Wettelijke voorziening in de financiële gevolgen van langdurige arbeidsongeschiktheid van mensen die geen aanspraak kunnen maken op de WAO omdat er geen arbeidsverleden is opgebouwd.</t>
    </r>
  </si>
  <si>
    <r>
      <t>WAO-uitkering</t>
    </r>
    <r>
      <rPr>
        <sz val="10"/>
        <rFont val="Arial"/>
        <family val="2"/>
      </rPr>
      <t xml:space="preserve"> - Een uitkering in het kader van de Wet op de arbeidsongeschiktheidsverzekering. Dit is een wet die als doel heeft om personen in loondienst te verzekeren van een loonvervangende uitkering bij langdurige arbeidsongeschiktheid (langer dan een jaar).</t>
    </r>
  </si>
  <si>
    <r>
      <t>Werkloosheidsuitkering</t>
    </r>
    <r>
      <rPr>
        <sz val="10"/>
        <rFont val="Arial"/>
        <family val="2"/>
      </rPr>
      <t xml:space="preserve"> - Een uitkering krachtens één of meer van de volgende regelingen: - de Werkloosheidswet (WW) - de Wet werkloosheidsvoorziening (WWV) - de Rijksgroepregeling werkloze werknemers (Rww) - de Wet inkomensvoorziening oudere en gedeeltelijk arbeidsongeschikte werkloze werknemers (IOAW) - de wachtgeldregelingen bij de overheid (WRO).</t>
    </r>
  </si>
  <si>
    <r>
      <t>WWB</t>
    </r>
    <r>
      <rPr>
        <sz val="10"/>
        <rFont val="Arial"/>
        <family val="2"/>
      </rPr>
      <t xml:space="preserve"> - Wettelijke sociale voorziening die op 1 januari 2004 in werking is getreden (de Wet werk en bijstand) ter vervanging van de Algemene bijstandswet (ABW), de Wet inschakeling werkzoekenden (WIW) en het Besluit in- en doorstroombanen (ID-banen).</t>
    </r>
  </si>
  <si>
    <r>
      <t>WW-uitkering</t>
    </r>
    <r>
      <rPr>
        <sz val="10"/>
        <rFont val="Arial"/>
        <family val="2"/>
      </rPr>
      <t xml:space="preserve"> - Een uitkering krachtens één of meer van de volgende regelingen: _x000D_
- de Werkloosheidswet (WW) _x000D_
- de Wet werkloosheidsvoorziening (WWV) _x000D_
- de Rijksgroepregeling werkloze werknemers (Rww) _x000D_
- de Wet inkomensvoorziening oudere en gedeeltelijk arbeidsongeschikte werkloze werknemers (IOAW) _x000D_
- de wachtgeldregelingen bij de overheid (WRO)._x000D_
_x000D_
De WW-uitkering biedt werkloze werknemers, met voldoende arbeidsverleden en die beschikbaar zijn voor arbeid, financiële steun. De duur van de uitkering is afhankelijk van het arbeidsverleden van de verzekerde. Het Uitvoeringsinstituut Werknemersverzekeringen (UWV) beoordeelt of men voor een WW-uitkering in aanmerking komt.</t>
    </r>
  </si>
  <si>
    <r>
      <t>Zelfstandige</t>
    </r>
    <r>
      <rPr>
        <sz val="10"/>
        <rFont val="Arial"/>
        <family val="2"/>
      </rPr>
      <t xml:space="preserve"> - Een persoon met als (hoofd)baan het verrichten van arbeid voor eigen rekening of risico in een eigen bedrijf of praktijk, of in het bedrijf of de praktijk van een gezinslid, of in een zelfstandig uitgeoefend beroep._x000D_
 _x000D_
Als zelfstandige worden aangemerkt:_x000D_
- zelfstandige eigen bedrijf,_x000D_
- meewerkend gezinslid,_x000D_
- overige zelfstandige.</t>
    </r>
  </si>
  <si>
    <r>
      <t>AOW</t>
    </r>
    <r>
      <rPr>
        <sz val="10"/>
        <rFont val="Arial"/>
        <family val="2"/>
      </rPr>
      <t xml:space="preserve"> - Algemene Ouderdomswet</t>
    </r>
  </si>
  <si>
    <r>
      <t>BRP</t>
    </r>
    <r>
      <rPr>
        <sz val="10"/>
        <rFont val="Arial"/>
        <family val="2"/>
      </rPr>
      <t xml:space="preserve"> - Basisregistratie Personen</t>
    </r>
  </si>
  <si>
    <r>
      <t>CBS</t>
    </r>
    <r>
      <rPr>
        <sz val="10"/>
        <rFont val="Arial"/>
        <family val="2"/>
      </rPr>
      <t xml:space="preserve"> - Centraal Bureau voor de Statistiek</t>
    </r>
  </si>
  <si>
    <r>
      <t>VM</t>
    </r>
    <r>
      <rPr>
        <sz val="10"/>
        <rFont val="Arial"/>
        <family val="2"/>
      </rPr>
      <t xml:space="preserve"> - Veiligheidsmonitor</t>
    </r>
  </si>
  <si>
    <r>
      <t>Wajong</t>
    </r>
    <r>
      <rPr>
        <sz val="10"/>
        <rFont val="Arial"/>
        <family val="2"/>
      </rPr>
      <t xml:space="preserve"> - Wet arbeidsongeschiktheidsvoorziening jonggehandicapten (1998-2009)</t>
    </r>
  </si>
  <si>
    <r>
      <t>WOZ</t>
    </r>
    <r>
      <rPr>
        <sz val="10"/>
        <rFont val="Arial"/>
        <family val="2"/>
      </rPr>
      <t xml:space="preserve"> - Waardering onroerende zaken</t>
    </r>
  </si>
  <si>
    <r>
      <t>WW</t>
    </r>
    <r>
      <rPr>
        <sz val="10"/>
        <rFont val="Arial"/>
        <family val="2"/>
      </rPr>
      <t xml:space="preserve"> - Werkloosheidswet</t>
    </r>
  </si>
  <si>
    <t>Doordat steekproefgegevens zijn gebruikt in combinatie met een modelschatting, hebben de uitkomsten een bepaalde onzekerheidsmarge. Voor dit type onderzoek is het niet goed mogelijk om de mate van onzekerheid te berekenen. Dat wil niet zeggen dat er geen onzekerheid is. Het is belangrijk om met het volgende rekening te houden:</t>
  </si>
  <si>
    <t>- De cijfers in dit onderzoek zijn geen weergave van de werkelijkheid, maar slechts schattingen.</t>
  </si>
  <si>
    <t xml:space="preserve">https://www.cbs.nl/nl-nl/maatwerk/2020/48/jeugdhulp-en-sociale-cohesie-in-schagen-2012-2018
</t>
  </si>
  <si>
    <r>
      <t xml:space="preserve">In dit onderzoek is gebruik gemaakt van steekproefgegevens, namelijk bij het schatten van het model (zie Classificatieboom analyse) en voor tabellen 1.1, 2.1, 3.1 en 4.1 met achtergrondkenmerken van groepen met een lagere kans. Een steekproef is nooit helemaal representatief voor de populatie. In de bovengenoemde tabellen is daar </t>
    </r>
    <r>
      <rPr>
        <i/>
        <sz val="10"/>
        <rFont val="Arial"/>
        <family val="2"/>
      </rPr>
      <t>niet</t>
    </r>
    <r>
      <rPr>
        <sz val="10"/>
        <rFont val="Arial"/>
        <family val="2"/>
      </rPr>
      <t xml:space="preserve"> voor gecorrigeerd.</t>
    </r>
  </si>
  <si>
    <t>- De schattingen voor internetbankieren wijken voor personen in Den Haag iets af van de gemiddelde antwoorden in de enquête ten opzichte van personen in de rest van Nederland; de geschatte kans op internetbankieren voor personen in Den Haag is ongeveer 3 procentpunt lager dan daadwerkelijk geantwoord was in de enquête.</t>
  </si>
  <si>
    <t>GM0518</t>
  </si>
  <si>
    <t>WK051802</t>
  </si>
  <si>
    <t>WK051803</t>
  </si>
  <si>
    <t>WK051804</t>
  </si>
  <si>
    <t>WK051805</t>
  </si>
  <si>
    <t>WK051806</t>
  </si>
  <si>
    <t>WK051807</t>
  </si>
  <si>
    <t>WK051808</t>
  </si>
  <si>
    <t>WK051809</t>
  </si>
  <si>
    <t>WK051811</t>
  </si>
  <si>
    <t>WK051812</t>
  </si>
  <si>
    <t>WK051813</t>
  </si>
  <si>
    <t>WK051814</t>
  </si>
  <si>
    <t>WK051815</t>
  </si>
  <si>
    <t>WK051816</t>
  </si>
  <si>
    <t>WK051817</t>
  </si>
  <si>
    <t>WK051818</t>
  </si>
  <si>
    <t>WK051819</t>
  </si>
  <si>
    <t>WK051820</t>
  </si>
  <si>
    <t>WK051821</t>
  </si>
  <si>
    <t>WK051822</t>
  </si>
  <si>
    <t>WK051823</t>
  </si>
  <si>
    <t>WK051825</t>
  </si>
  <si>
    <t>WK051826</t>
  </si>
  <si>
    <t>WK051827</t>
  </si>
  <si>
    <t>WK051828</t>
  </si>
  <si>
    <t>WK051829</t>
  </si>
  <si>
    <t>WK051830</t>
  </si>
  <si>
    <t>WK051831</t>
  </si>
  <si>
    <t>WK051832</t>
  </si>
  <si>
    <t>WK051833</t>
  </si>
  <si>
    <t>WK051834</t>
  </si>
  <si>
    <t>WK051836</t>
  </si>
  <si>
    <t>WK051837</t>
  </si>
  <si>
    <t>WK051838</t>
  </si>
  <si>
    <t>WK051839</t>
  </si>
  <si>
    <t>WK051840</t>
  </si>
  <si>
    <t>WK051842</t>
  </si>
  <si>
    <t>WK051844</t>
  </si>
  <si>
    <t>Regiocode2020</t>
  </si>
  <si>
    <t>Totaal personen met een lagere geschatte kans</t>
  </si>
  <si>
    <t>Classificatie(boom) analyses</t>
  </si>
  <si>
    <t>In het onderzoek zijn de volgende achtergrondvariabelen gebruikt:</t>
  </si>
  <si>
    <t>Het opzoeken van overheidsinformatie</t>
  </si>
  <si>
    <t>Handleiding voor het gebruik van de dashboards 1-4 over internetactiviteiten</t>
  </si>
  <si>
    <r>
      <t>Internetactiviteit</t>
    </r>
    <r>
      <rPr>
        <sz val="10"/>
        <rFont val="Arial"/>
        <family val="2"/>
      </rPr>
      <t xml:space="preserve"> - Activiteiten waarvoor internet gebruikt kan worden. De internetactiviteit in dit onderzoek is afgeleid van antwoorden op de ICT-enquête personen 2019. 
In dit onderzoek zijn de volgende activiteiten meegenomen, inclusief vraagstelling in de ICT-enquête:
- sociale netwerken: "Heeft u internet in de afgelopen 3 maanden privé gebruikt om deel te nemen aan een sociaal netwerk, zoals Facebook, Twitter, Instagram of Snapchat (IUSNET)"
- overheidsinformatie: "Heeft u in de afgelopen 12 maanden internet gebruikt om informatie te zoeken op websites of apps van overheidsinstanties? (IGOV12IF)"
- medische informatie: "Heeft u internet in de afgelopen 3 maanden privé gebruikt om informatie te zoeken die te maken heeft met gezondheid, bijvoorbeeld informatie over ziektes, voeding of beweging (IHIF) "
- internetbankieren: "Heeft u internet in de afgelopen 3 maanden privé gebruikt om te internetbankieren via website of app (IUBK)"
- bestanden verplaatsen of kopiëren: "Kunt u aangeven of u de volgende activiteiten heeft uitgevoerd in de afgelopen 12 maanden? Het kopiëren of verplaatsen van een bestand of map (CCPY)"
_x000D_</t>
    </r>
  </si>
  <si>
    <t>In draaitabel</t>
  </si>
  <si>
    <t>Kies een wijk (minimaal 500 personen):</t>
  </si>
  <si>
    <r>
      <rPr>
        <i/>
        <sz val="10"/>
        <rFont val="Arial"/>
        <family val="2"/>
      </rPr>
      <t>- Sociaal-demografisch</t>
    </r>
    <r>
      <rPr>
        <sz val="10"/>
        <rFont val="Arial"/>
        <family val="2"/>
      </rPr>
      <t>: leeftijd, geslacht, aantal kinderen (al dan niet in hetzelfde huishouden), aantal personen in het huishouden, samenstelling huishouden, plaats in het huishouden.</t>
    </r>
  </si>
  <si>
    <r>
      <t>Wet maatschappelijke ondersteuning (Wmo)</t>
    </r>
    <r>
      <rPr>
        <sz val="10"/>
        <rFont val="Arial"/>
        <family val="2"/>
      </rPr>
      <t xml:space="preserve"> - Wettelijke verplichting voor gemeenten om ondersteuning te bieden aan mensen met een beperking. De Wmo is op 1 januari 2007 ingevoerd als een samenvoeging van de Wet voorzieningen Gehandicapten, de Welzijnswet en het onderdeel huishoudelijk verzorging uit de AWBZ.</t>
    </r>
  </si>
  <si>
    <t>Onnauwkeurigheid en schattingen</t>
  </si>
  <si>
    <r>
      <rPr>
        <i/>
        <sz val="10"/>
        <rFont val="Arial"/>
        <family val="2"/>
      </rPr>
      <t>- Woning en regio:</t>
    </r>
    <r>
      <rPr>
        <sz val="10"/>
        <rFont val="Arial"/>
        <family val="2"/>
      </rPr>
      <t xml:space="preserve"> woonduur op huidig adres, WOZ-waarde woning, sociale cohesie van de buurt, stedelijkheid van de buurt (5 klassen), omvang gemeente (5 klassen), landsdeel (noord, oost, zuid, west), persoon woont in Zuid-Holland, persoon woont in Den Haag.</t>
    </r>
  </si>
  <si>
    <r>
      <t>Voornaamste inkomstenbron</t>
    </r>
    <r>
      <rPr>
        <sz val="10"/>
        <rFont val="Arial"/>
        <family val="2"/>
      </rPr>
      <t xml:space="preserve"> - Indeling van huishoudens naar het inkomensbestanddeel met het hoogste bedrag, waarin de inkomensbestanddelen van alle leden van het huishouden worden samengeteld._x000D_
_x000D_
De navolgende inkomensbestanddelen worden onderscheiden: _x000D_
1 Inkomen uit arbeid _x000D_
	1.1 Loon werknemer _x000D_
	1.2 Loon ambtenaar _x000D_
	1.3 Overig inkomen uit arbeid _x000D_
2 Inkomen uit eigen onderneming _x000D_
	3 Inkomen uit vermogen _x000D_
	4 Overdrachtsinkomen _x000D_
	4.1 Uitkering inkomensverzekering _x000D_
	4.1.1 Uitkering i.v.m. werkloosheid _x000D_
	4.1.2 Uitkering i.v.m. ziekte en arbeidsongeschiktheid _x000D_
	4.1.3 Uitkering i.v.m. ouderdom en nabestaanden _x000D_
	4.2 Uitkering sociale voorziening _x000D_
	4.2.1 Uitkering algemene bijstandswet _x000D_
	4.2.2 Sociale voorzieningen, overig _x000D_
	4.3 Overig overdrachtsinkomen _x000D_
Het hoogste bedrag van deze inkomensbestanddelen bepaalt de voornaamste inkomensbron, waarbij eerst de totalen per hoofdgroepering onderling worden vergeleken. Indien sprake is van inkomen uit eigen onderneming is dit bestanddeel steeds als voornaamste inkomensbron aangemerkt, ook al is er sprake van een gering of zelfs negatief inkomen.</t>
    </r>
  </si>
  <si>
    <t>December 2021</t>
  </si>
  <si>
    <t>Marleen Geerdinck, Lydia Geijtenbeek, Jaap Jansen, Etienne van Duuren, Lucienne Reichhardt, Naomi Schalken en Marion Sterk-Van Beelen</t>
  </si>
  <si>
    <t>Daarnaast bevat elk dashboard informatie over welke groepen mensen minder internetactiviteit hebben. Afhankelijk van de activiteit gaat het om 1-3 groepen. Deze groepen worden eerst kort omschreven, en vervolgens toont Tabel x.1 (waarbij x het nummer van het dashboard is) een aantal achtergrondkenmerken bij deze groepen, op basis van de ICT-enquête. Tot slot geven Tabel x.2 en Figuur x.2 voor een geselecteerde wijk hoe vaak deze groepen ten opzichte van elkaar voorkomen in deze wijk.</t>
  </si>
  <si>
    <t xml:space="preserve">In opdracht van de gemeente Den Haag heeft het CBS onderzoek gedaan naar internetactiviteiten. Op basis van antwoorden in de ICT-enquête 2019 en de achtergrondkenmerken van respondenten en inwoners van Den Haag, is een schatting gemaakt van de internetactiviteiten van inwoners in Den Haag naar wijk. Het gaat hierbij om vier activiteiten, namelijk het internetgebruik voor: sociale netwerken, het opzoeken van overheidsinformatie, het opzoeken van medische informatie en internetbankieren. Hierbij is extra aandacht besteed aan groepen personen die minder dan gemiddeld gebruik maken van internet voor deze vier doelen. </t>
  </si>
  <si>
    <t>Over de dashboards</t>
  </si>
  <si>
    <t xml:space="preserve">De uitkomsten van dit onderzoek zijn samengevat in vier dashboards, een dashboard voor elk van de vier internetactiviteiten (sociale netwerken, contact met de overheid, het opzoeken van medische informatie en internetbankieren). </t>
  </si>
  <si>
    <t>Elk dashboard bevat allereerst een overzicht van de gemiddelde geschatte internetactiviteit voor wijken in Den Haag, bestaande uit: het gemiddelde geschatte cijfer voor Den Haag, het gemiddelde geschatte cijfer voor een geselecteerde wijk en een kaart met het gemiddelde geschatte cijfer voor alle wijken in 5 categorieën.</t>
  </si>
  <si>
    <t>De peildatum is 1 mei 2019. De populatie bestaat uit alle personen van 16 jaar of ouder die niet in een institutioneel huishouden wonen. Verder is de populatie voor het maken van het model beperkt tot respondenten van de ICT enquête 2019 en is de populatie voor de gemiddelde schattingen beperkt tot inwoners van Den Haag.</t>
  </si>
  <si>
    <r>
      <rPr>
        <i/>
        <sz val="10"/>
        <rFont val="Arial"/>
        <family val="2"/>
      </rPr>
      <t>- Werk en inkomen</t>
    </r>
    <r>
      <rPr>
        <sz val="10"/>
        <rFont val="Arial"/>
        <family val="2"/>
      </rPr>
      <t>: voornaamste inkomensbron, contractsoort, soort baan, persoonlijk inkomen, huishoudinkomen ten opzichte van het sociaal minimum, het al dan niet ontvangen van een arbeidsongeschiktheids-, Wajong- of bijstandsuitkering (alle drie afzonderlijk), het aantal maanden met een baan sinds 2016, eerste datum van een baan in 2019, persoon is hoofdkostwinner van het huishouden, hoogste gevolgde opleidingsniveau, hoogst behaalde opleidingsniveau.</t>
    </r>
  </si>
  <si>
    <t>Voor dit onderzoek hebben we gebruik gemaakt van classificatie(boom) analyses. Het panel van de ICT-enquête voor personen in 2019 was hierbij het uitgangspunt. Dit bestand is aangevuld met verschillende achtergrondvariabelen waarvan uit een vooronderzoek bleek dat ze mogelijk samenhangen met digitale vaardigheden en/of laaggeletterdheid (zie Variabelen). Vervolgens is een classificatieboom-algoritme gebruikt voor elk van vier internetactiviteiten (i.e. sociale netwerken, interactie met de overheid, opzoeken van medische informatie en internetbankieren). Dit algoritme gebruikt de achtergrondvariabelen om de totale groep op te delen in groepen die zo homogeen mogelijk zijn met betrekking tot internetactiviteit (i.e. groepen met veel of juist weinig internetactiviteit). Dit gebeurt iteratief en het eindresultaat kan gevisualiseerd worden als een boomstructuur, vandaar de naam classificatieboom.</t>
  </si>
  <si>
    <r>
      <t xml:space="preserve">Voor elk van de activiteiten is een boom gemaakt, die het panel van de enquête verdeelt in groepen die een internetactiviteit meestal wel of meestal niet hadden (respondenten die het niet wisten of weigerden zijn niet meegenomen). Voor het algoritme zijn de volgende instellingen gebruikt: type algoritme is CRT (Classification and Regression Trees), maximale diepte van de boom is 5 (waardoor een groep op maximaal 5 verschillende kenmerken gebaseerd kan zijn), en de minimale grootte van een eindgroep is 40. De uitkomsten zijn getest door middel van crossvalidatie in 5 groepen, waarbij steeds op basis van 4/5 van de respondenten een boom is gemaakt en de overige 1/5 is gebruikt om deze boom te testen. Omdat deze internetactiviteiten relatief vaak voorkomen, hebben we 'nee'-antwoorden zwaarder laten tellen (d.m.v. een </t>
    </r>
    <r>
      <rPr>
        <i/>
        <sz val="10"/>
        <rFont val="Arial"/>
        <family val="2"/>
      </rPr>
      <t>kostenfunctie</t>
    </r>
    <r>
      <rPr>
        <sz val="10"/>
        <rFont val="Arial"/>
        <family val="2"/>
      </rPr>
      <t>), zodat het geschat aandeel personen zonder internetactiviteit ongeveer overeenkomt met het echte aandeel personen.</t>
    </r>
  </si>
  <si>
    <t>De vier bomen (één per internetactiviteit) zijn vervolgens gebruikt als model om voor alle personen in de populatie te schatten hoe groot de kans is dat deze persoon internet gebruikt. De geschatte kans voor een persoon is het gemiddelde van de antwoorden van respondenten in de ICT-enquête die in dezelfde groep in de boom zitten. Per wijk is het gemiddelde genomen van de schattingen van alle personen in de wijk. Bovendien is per wijk gekeken hoeveel mensen er in een groep zitten van de classificatieboom, waarin personen volgens de ICT-enquête een lage gemiddelde internetactiviteit hebben. Voor sociale netwerken is dat bijvoorbeeld personen van 60 jaar of ouder.</t>
  </si>
  <si>
    <t>- Voor wijken met minder dan 500 waarnemingen is de schatting onvoldoende nauwkeurig. Deze schattingen zijn daarom niet meegenomen in het onderzoek. Bovendien kunnen wijken met minder dan 500 inwoners (van 16 jaar of ouder in een niet-institutioneel huishouden) daarom niet geselecteerd worden.</t>
  </si>
  <si>
    <t>- De schattingen zijn met name bruikbaar om wijken te vergelijken. Houdt er met name bij kleine verschillen rekening mee dat deze waarschijnlijk niet statistisch significant zijn en dat het werkelijke verschil andersom kan zijn.</t>
  </si>
  <si>
    <t>- Sommige cijfers in dit onderzoek zijn onderhevig aan structurele vertekening (bias). Het gaat dan met name om de aandelen van groepen met minder gebruik van internet. Het voorkomen van bias hierin is de reden dat we enkel de relatieve grootte van deze groepen ten opzichte van elkaar geven en niet de aandelen in het totaal. De geschatte kansen zijn niet structureel vertekend.</t>
  </si>
  <si>
    <r>
      <t>Onderwijsniveau</t>
    </r>
    <r>
      <rPr>
        <sz val="10"/>
        <rFont val="Arial"/>
        <family val="2"/>
      </rPr>
      <t xml:space="preserve"> - De plaats in de indeling van opleidingen naar niveau volgens de Standaard Onderwijsindeling 2006 (SOI 2006) van het CBS. Dit niveau wordt bepaald door de minimale onderwijsloopbaan die nodig is om de opleiding met succes te kunnen volgen, de duur van de opleiding en de toegang die de opleiding biedt aan vervolgonderwijs. De niveau-indeling is gelijk aan die volgens de Standaard Onderwijsindeling 2003 (SOI 2003).</t>
    </r>
  </si>
  <si>
    <r>
      <t>Particulier huishouden</t>
    </r>
    <r>
      <rPr>
        <sz val="10"/>
        <rFont val="Arial"/>
        <family val="2"/>
      </rPr>
      <t xml:space="preserve"> - Eén of meer personen die samen een woonruimte bewonen en zichzelf daar niet-bedrijfsmatig voorzien in de dagelijkse levensbehoeften.</t>
    </r>
  </si>
  <si>
    <r>
      <t xml:space="preserve">Sociale cohesie </t>
    </r>
    <r>
      <rPr>
        <sz val="10"/>
        <rFont val="Arial"/>
        <family val="2"/>
      </rPr>
      <t xml:space="preserve">- De mate waarin een persoon sociale samenhang ervaart in de buurt. Deze wordt gemeten aan de hand van vragen in de Veiligheidsmonitor. In deze enquête wordt onder andere gevraagd in hoeverre de respondent het met de volgende stellingen eens is: (1) “De mensen in de buurt kennen elkaar nauwelijks”, (2) “De mensen in de buurt gaan op een prettige manier met elkaar om”, (3) “Ik woon in een gezellige buurt waar mensen elkaar helpen en dingen samen doen”, en (4) “Ik voel me thuis bij de mensen die in de buurt wonen”. De sociale cohesie is het gemiddelde van de scores bij deze 4 vragen (waarbij de score bij de eerste vraag is 'omgedraaid'), omgerekend tot een schaal van 0 tot 10.
Voor de sociale cohesie op buurtniveau is een zogenaamde </t>
    </r>
    <r>
      <rPr>
        <i/>
        <sz val="10"/>
        <rFont val="Arial"/>
        <family val="2"/>
      </rPr>
      <t>kleine domein schatting (KDS)</t>
    </r>
    <r>
      <rPr>
        <sz val="10"/>
        <rFont val="Arial"/>
        <family val="2"/>
      </rPr>
      <t>gemaakt. Voor het maken van deze schattingen zijn eerst de jaren 2012-2017 van de Veiligheidsmonitor samengenomen. Vervolgens is een KDS-model geschat voor alle buurten in Nederland (buurtindeling 2019), waarbij rekening is gehouden met de stratumvariabelen in het steekproefmodel van deze enquête. Een kleine domein schatter schat het gemiddelde per buurt door de antwoorden van respondenten in deze buurt te nemen en deze te combineren met informatie over de samenstelling van de buurt en antwoorden van andere personen in Nederland. Het resultaat is over het algemeen een meer nauwkeurige schatting dan je zou krijgen door enkel naar de antwoorden van respondenten te kijken. Voor meer informatie hierover, zie:</t>
    </r>
  </si>
  <si>
    <r>
      <t>Stedelijkheid (van een gebied)</t>
    </r>
    <r>
      <rPr>
        <sz val="10"/>
        <rFont val="Arial"/>
        <family val="2"/>
      </rPr>
      <t xml:space="preserve"> - Maatstaf voor de concentratie van menselijke activiteiten in een bepaald gebied, gebaseerd op de gemiddelde omgevingsadressendichtheid (oad). Hierbij zijn vijf categorieën onderscheiden:_x000D_
 - zeer sterk stedelijk: gemiddelde oad van 2500 of meer adressen per km2;_x000D_
 - sterk stedelijk: gemiddelde oad van 1500 tot 2500 adressen per km2;_x000D_
 - matig stedelijk: gemiddelde oad van 1000 tot 1500 adressen per km2;_x000D_
 - weinig stedelijk: gemiddelde oad van 500 tot 1000 adressen per km2;_x000D_
 - niet stedelijk: gemiddelde oad van minder dan 500 adressen per km2. _x000D_
De gemiddelde omgevingsadressendichtheid van een gebied is het gemiddelde van de omgevingsadressendichtheden van alle adressen in dat gebied.</t>
    </r>
  </si>
  <si>
    <t>Geschatte internetactiviteiten in Den Haag, 2019</t>
  </si>
  <si>
    <t>2018–2019 = 2018 tot en met 2019</t>
  </si>
  <si>
    <t>2018/2019 = het gemiddelde over de jaren 2018 tot en met 2019</t>
  </si>
  <si>
    <t>2018/’19 = oogstjaar, boekjaar, schooljaar enz., beginnend in 2018 en eindigend in 2019</t>
  </si>
  <si>
    <t>2015/’16–2018/’19 = oogstjaar, boekjaar enz., 2015/’16 tot en met 2018/’19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</si>
</sst>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0"/>
    <numFmt numFmtId="165" formatCode="#\ ##0.0"/>
  </numFmts>
  <fonts count="26" x14ac:knownFonts="1">
    <font>
      <sz val="11"/>
      <color theme="1"/>
      <name val="Calibri"/>
      <family val="2"/>
      <scheme val="minor"/>
    </font>
    <font>
      <sz val="11"/>
      <color theme="1"/>
      <name val="Calibri"/>
      <family val="2"/>
      <scheme val="minor"/>
    </font>
    <font>
      <b/>
      <sz val="10"/>
      <name val="Arial"/>
      <family val="2"/>
    </font>
    <font>
      <sz val="10"/>
      <name val="Arial"/>
      <family val="2"/>
    </font>
    <font>
      <b/>
      <sz val="10"/>
      <color theme="0"/>
      <name val="Arial"/>
      <family val="2"/>
    </font>
    <font>
      <b/>
      <sz val="12"/>
      <name val="Arial"/>
      <family val="2"/>
    </font>
    <font>
      <b/>
      <sz val="10"/>
      <color theme="1"/>
      <name val="Calibri"/>
      <family val="2"/>
      <scheme val="minor"/>
    </font>
    <font>
      <sz val="10"/>
      <color theme="1"/>
      <name val="Calibri"/>
      <family val="2"/>
      <scheme val="minor"/>
    </font>
    <font>
      <b/>
      <sz val="12"/>
      <name val="Times New Roman"/>
      <family val="1"/>
    </font>
    <font>
      <b/>
      <sz val="10"/>
      <color rgb="FF000000"/>
      <name val="Arial"/>
      <family val="2"/>
    </font>
    <font>
      <sz val="10"/>
      <color rgb="FF0070C0"/>
      <name val="Arial"/>
      <family val="2"/>
    </font>
    <font>
      <sz val="10"/>
      <color rgb="FFFF0000"/>
      <name val="Arial"/>
      <family val="2"/>
    </font>
    <font>
      <b/>
      <sz val="12"/>
      <color rgb="FF000000"/>
      <name val="Arial"/>
      <family val="2"/>
    </font>
    <font>
      <sz val="10"/>
      <color rgb="FF000000"/>
      <name val="Arial"/>
      <family val="2"/>
    </font>
    <font>
      <sz val="8"/>
      <color rgb="FF000000"/>
      <name val="Arial"/>
      <family val="2"/>
    </font>
    <font>
      <sz val="8"/>
      <color rgb="FF0070C0"/>
      <name val="Arial"/>
      <family val="2"/>
    </font>
    <font>
      <i/>
      <sz val="10"/>
      <color rgb="FF000000"/>
      <name val="Arial"/>
      <family val="2"/>
    </font>
    <font>
      <u/>
      <sz val="10"/>
      <color theme="10"/>
      <name val="Arial"/>
      <family val="2"/>
    </font>
    <font>
      <b/>
      <sz val="8"/>
      <color rgb="FF000000"/>
      <name val="Helvetica"/>
      <family val="2"/>
    </font>
    <font>
      <sz val="8"/>
      <color rgb="FF000000"/>
      <name val="Helvetica"/>
      <family val="2"/>
    </font>
    <font>
      <b/>
      <i/>
      <sz val="11"/>
      <name val="Arial"/>
      <family val="2"/>
    </font>
    <font>
      <i/>
      <sz val="10"/>
      <name val="Arial"/>
      <family val="2"/>
    </font>
    <font>
      <b/>
      <i/>
      <sz val="10"/>
      <name val="Arial"/>
      <family val="2"/>
    </font>
    <font>
      <b/>
      <sz val="12"/>
      <color theme="1"/>
      <name val="Calibri"/>
      <family val="2"/>
      <scheme val="minor"/>
    </font>
    <font>
      <sz val="11"/>
      <name val="Calibri"/>
      <family val="2"/>
      <scheme val="minor"/>
    </font>
    <font>
      <u/>
      <sz val="10"/>
      <name val="Arial"/>
      <family val="2"/>
    </font>
  </fonts>
  <fills count="5">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indexed="9"/>
        <bgColor indexed="64"/>
      </patternFill>
    </fill>
  </fills>
  <borders count="10">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9" fontId="1" fillId="0" borderId="0" applyFont="0" applyFill="0" applyBorder="0" applyAlignment="0" applyProtection="0"/>
    <xf numFmtId="0" fontId="1" fillId="0" borderId="0"/>
    <xf numFmtId="0" fontId="3" fillId="0" borderId="0"/>
    <xf numFmtId="43" fontId="3" fillId="0" borderId="0" applyFont="0" applyFill="0" applyBorder="0" applyAlignment="0" applyProtection="0"/>
    <xf numFmtId="0" fontId="17" fillId="0" borderId="0" applyNumberFormat="0" applyFill="0" applyBorder="0" applyAlignment="0" applyProtection="0"/>
    <xf numFmtId="0" fontId="3" fillId="0" borderId="0"/>
  </cellStyleXfs>
  <cellXfs count="119">
    <xf numFmtId="0" fontId="0" fillId="0" borderId="0" xfId="0"/>
    <xf numFmtId="0" fontId="2" fillId="2" borderId="0" xfId="0" applyFont="1" applyFill="1" applyAlignment="1">
      <alignment vertical="top"/>
    </xf>
    <xf numFmtId="0" fontId="3" fillId="2" borderId="0" xfId="0" applyFont="1" applyFill="1" applyAlignment="1">
      <alignment vertical="top"/>
    </xf>
    <xf numFmtId="49" fontId="3" fillId="2" borderId="0" xfId="0" applyNumberFormat="1" applyFont="1" applyFill="1" applyAlignment="1">
      <alignment vertical="top"/>
    </xf>
    <xf numFmtId="1" fontId="3" fillId="2" borderId="0" xfId="1" applyNumberFormat="1" applyFont="1" applyFill="1" applyAlignment="1">
      <alignment vertical="top"/>
    </xf>
    <xf numFmtId="0" fontId="3" fillId="2" borderId="0" xfId="0" applyFont="1" applyFill="1" applyBorder="1" applyAlignment="1">
      <alignment vertical="top"/>
    </xf>
    <xf numFmtId="0" fontId="3" fillId="2" borderId="0" xfId="0" applyFont="1" applyFill="1" applyBorder="1" applyAlignment="1" applyProtection="1">
      <alignment vertical="top"/>
      <protection locked="0"/>
    </xf>
    <xf numFmtId="1" fontId="3" fillId="2" borderId="0" xfId="1" applyNumberFormat="1" applyFont="1" applyFill="1" applyBorder="1" applyAlignment="1" applyProtection="1">
      <alignment vertical="top"/>
      <protection locked="0"/>
    </xf>
    <xf numFmtId="0" fontId="2" fillId="2" borderId="0" xfId="0" applyFont="1" applyFill="1" applyBorder="1" applyAlignment="1" applyProtection="1">
      <alignment vertical="top"/>
      <protection locked="0"/>
    </xf>
    <xf numFmtId="164" fontId="3" fillId="2" borderId="0" xfId="0" applyNumberFormat="1" applyFont="1" applyFill="1" applyBorder="1" applyAlignment="1">
      <alignment vertical="top"/>
    </xf>
    <xf numFmtId="0" fontId="5" fillId="2" borderId="0" xfId="0" applyFont="1" applyFill="1" applyAlignment="1">
      <alignment vertical="top"/>
    </xf>
    <xf numFmtId="9" fontId="3" fillId="2" borderId="0" xfId="0" applyNumberFormat="1" applyFont="1" applyFill="1" applyBorder="1" applyAlignment="1">
      <alignment vertical="top"/>
    </xf>
    <xf numFmtId="0" fontId="3" fillId="2" borderId="0" xfId="0" applyFont="1" applyFill="1" applyBorder="1" applyAlignment="1">
      <alignment horizontal="left" vertical="top"/>
    </xf>
    <xf numFmtId="0" fontId="2" fillId="2" borderId="0" xfId="0" applyFont="1" applyFill="1" applyBorder="1" applyAlignment="1">
      <alignment horizontal="left" vertical="top"/>
    </xf>
    <xf numFmtId="9" fontId="2" fillId="2" borderId="0" xfId="0" applyNumberFormat="1" applyFont="1" applyFill="1" applyBorder="1" applyAlignment="1">
      <alignment horizontal="left" vertical="top"/>
    </xf>
    <xf numFmtId="164" fontId="3" fillId="2" borderId="0" xfId="0" applyNumberFormat="1" applyFont="1" applyFill="1" applyBorder="1" applyAlignment="1">
      <alignment horizontal="right" vertical="top"/>
    </xf>
    <xf numFmtId="165" fontId="3" fillId="2" borderId="0" xfId="0" applyNumberFormat="1" applyFont="1" applyFill="1" applyBorder="1" applyAlignment="1">
      <alignment horizontal="right" vertical="top"/>
    </xf>
    <xf numFmtId="0" fontId="4" fillId="3" borderId="0" xfId="0" applyFont="1" applyFill="1" applyBorder="1" applyAlignment="1">
      <alignment horizontal="right" vertical="top"/>
    </xf>
    <xf numFmtId="0" fontId="3" fillId="2" borderId="1" xfId="0" applyFont="1" applyFill="1" applyBorder="1" applyAlignment="1">
      <alignment vertical="top"/>
    </xf>
    <xf numFmtId="0" fontId="3" fillId="2" borderId="3" xfId="0" applyFont="1" applyFill="1" applyBorder="1" applyAlignment="1">
      <alignment horizontal="left" vertical="top"/>
    </xf>
    <xf numFmtId="0" fontId="2" fillId="2" borderId="3" xfId="0" applyFont="1" applyFill="1" applyBorder="1" applyAlignment="1">
      <alignment horizontal="left" vertical="top"/>
    </xf>
    <xf numFmtId="9" fontId="2" fillId="2" borderId="3" xfId="0" applyNumberFormat="1" applyFont="1" applyFill="1" applyBorder="1" applyAlignment="1">
      <alignment horizontal="left" vertical="top"/>
    </xf>
    <xf numFmtId="0" fontId="2" fillId="2" borderId="1" xfId="0" applyFont="1" applyFill="1" applyBorder="1" applyAlignment="1">
      <alignment horizontal="left" vertical="top"/>
    </xf>
    <xf numFmtId="9" fontId="2" fillId="2" borderId="1" xfId="0" applyNumberFormat="1" applyFont="1" applyFill="1" applyBorder="1" applyAlignment="1">
      <alignment horizontal="left" vertical="top"/>
    </xf>
    <xf numFmtId="0" fontId="2" fillId="2" borderId="3" xfId="0" applyFont="1" applyFill="1" applyBorder="1" applyAlignment="1">
      <alignment vertical="top"/>
    </xf>
    <xf numFmtId="0" fontId="2" fillId="2" borderId="2" xfId="0" applyFont="1" applyFill="1" applyBorder="1" applyAlignment="1">
      <alignment horizontal="right" vertical="top"/>
    </xf>
    <xf numFmtId="0" fontId="3" fillId="2" borderId="2" xfId="0" applyFont="1" applyFill="1" applyBorder="1" applyAlignment="1">
      <alignment vertical="top"/>
    </xf>
    <xf numFmtId="0" fontId="3" fillId="2" borderId="1" xfId="0" applyFont="1" applyFill="1" applyBorder="1" applyAlignment="1" applyProtection="1">
      <alignment vertical="top"/>
      <protection locked="0"/>
    </xf>
    <xf numFmtId="1" fontId="3" fillId="2" borderId="1" xfId="1" applyNumberFormat="1" applyFont="1" applyFill="1" applyBorder="1" applyAlignment="1" applyProtection="1">
      <alignment vertical="top"/>
      <protection locked="0"/>
    </xf>
    <xf numFmtId="164" fontId="3" fillId="2" borderId="1" xfId="0" applyNumberFormat="1" applyFont="1" applyFill="1" applyBorder="1" applyAlignment="1">
      <alignment vertical="top"/>
    </xf>
    <xf numFmtId="0" fontId="3" fillId="2" borderId="0" xfId="0" quotePrefix="1" applyFont="1" applyFill="1" applyAlignment="1">
      <alignment vertical="top"/>
    </xf>
    <xf numFmtId="1" fontId="3" fillId="2" borderId="0" xfId="0" applyNumberFormat="1" applyFont="1" applyFill="1" applyBorder="1" applyAlignment="1">
      <alignment vertical="top"/>
    </xf>
    <xf numFmtId="0" fontId="6" fillId="0" borderId="0" xfId="0" applyFont="1" applyAlignment="1"/>
    <xf numFmtId="0" fontId="6" fillId="0" borderId="0" xfId="0" applyFont="1" applyFill="1"/>
    <xf numFmtId="0" fontId="7" fillId="0" borderId="0" xfId="0" applyFont="1" applyAlignment="1"/>
    <xf numFmtId="0" fontId="7" fillId="0" borderId="0" xfId="0" applyFont="1" applyFill="1"/>
    <xf numFmtId="1" fontId="7" fillId="0" borderId="0" xfId="0" applyNumberFormat="1" applyFont="1" applyAlignment="1"/>
    <xf numFmtId="0" fontId="7" fillId="0" borderId="0" xfId="0" pivotButton="1" applyFont="1"/>
    <xf numFmtId="0" fontId="7" fillId="0" borderId="0" xfId="0" applyFont="1"/>
    <xf numFmtId="0" fontId="7" fillId="0" borderId="0" xfId="0" applyFont="1" applyAlignment="1">
      <alignment horizontal="left"/>
    </xf>
    <xf numFmtId="0" fontId="7" fillId="0" borderId="0" xfId="0" applyNumberFormat="1" applyFont="1"/>
    <xf numFmtId="164" fontId="3" fillId="2" borderId="0" xfId="0" quotePrefix="1" applyNumberFormat="1" applyFont="1" applyFill="1" applyBorder="1" applyAlignment="1">
      <alignment horizontal="right" vertical="top"/>
    </xf>
    <xf numFmtId="0" fontId="5" fillId="4" borderId="0" xfId="3" applyFont="1" applyFill="1"/>
    <xf numFmtId="0" fontId="3" fillId="4" borderId="0" xfId="3" applyFill="1"/>
    <xf numFmtId="0" fontId="8" fillId="4" borderId="0" xfId="3" applyFont="1" applyFill="1"/>
    <xf numFmtId="0" fontId="9" fillId="2" borderId="0" xfId="3" applyFont="1" applyFill="1"/>
    <xf numFmtId="0" fontId="2" fillId="4" borderId="0" xfId="3" applyFont="1" applyFill="1"/>
    <xf numFmtId="0" fontId="10" fillId="2" borderId="0" xfId="3" applyFont="1" applyFill="1"/>
    <xf numFmtId="0" fontId="11" fillId="4" borderId="0" xfId="3" applyFont="1" applyFill="1"/>
    <xf numFmtId="0" fontId="10" fillId="2" borderId="0" xfId="3" quotePrefix="1" applyFont="1" applyFill="1"/>
    <xf numFmtId="0" fontId="3" fillId="4" borderId="0" xfId="3" applyFont="1" applyFill="1"/>
    <xf numFmtId="49" fontId="3" fillId="4" borderId="0" xfId="3" applyNumberFormat="1" applyFont="1" applyFill="1"/>
    <xf numFmtId="43" fontId="0" fillId="4" borderId="0" xfId="4" applyFont="1" applyFill="1"/>
    <xf numFmtId="49" fontId="3" fillId="4" borderId="0" xfId="3" applyNumberFormat="1" applyFont="1" applyFill="1" applyAlignment="1">
      <alignment horizontal="left"/>
    </xf>
    <xf numFmtId="0" fontId="12" fillId="2" borderId="0" xfId="3" applyFont="1" applyFill="1"/>
    <xf numFmtId="0" fontId="13" fillId="2" borderId="0" xfId="3" applyFont="1" applyFill="1"/>
    <xf numFmtId="0" fontId="14" fillId="2" borderId="0" xfId="3" applyFont="1" applyFill="1"/>
    <xf numFmtId="0" fontId="3" fillId="2" borderId="0" xfId="3" applyFill="1"/>
    <xf numFmtId="0" fontId="15" fillId="2" borderId="0" xfId="3" applyFont="1" applyFill="1"/>
    <xf numFmtId="0" fontId="16" fillId="2" borderId="0" xfId="3" applyFont="1" applyFill="1"/>
    <xf numFmtId="0" fontId="13" fillId="2" borderId="0" xfId="0" applyFont="1" applyFill="1" applyBorder="1"/>
    <xf numFmtId="0" fontId="13" fillId="2" borderId="0" xfId="3" applyFont="1" applyFill="1" applyAlignment="1">
      <alignment horizontal="left"/>
    </xf>
    <xf numFmtId="0" fontId="3" fillId="2" borderId="0" xfId="3" applyFont="1" applyFill="1"/>
    <xf numFmtId="0" fontId="3" fillId="2" borderId="0" xfId="3" applyFont="1" applyFill="1" applyBorder="1"/>
    <xf numFmtId="0" fontId="18" fillId="2" borderId="0" xfId="3" applyFont="1" applyFill="1" applyAlignment="1">
      <alignment vertical="center"/>
    </xf>
    <xf numFmtId="0" fontId="19" fillId="2" borderId="0" xfId="3" applyFont="1" applyFill="1" applyAlignment="1">
      <alignment vertical="center"/>
    </xf>
    <xf numFmtId="0" fontId="13" fillId="2" borderId="0" xfId="3" applyFont="1" applyFill="1" applyAlignment="1">
      <alignment vertical="center"/>
    </xf>
    <xf numFmtId="0" fontId="20" fillId="2" borderId="0" xfId="3" applyFont="1" applyFill="1" applyAlignment="1">
      <alignment horizontal="left" vertical="top" wrapText="1"/>
    </xf>
    <xf numFmtId="0" fontId="3" fillId="2" borderId="0" xfId="3" applyFont="1" applyFill="1" applyAlignment="1">
      <alignment horizontal="left" vertical="top" wrapText="1"/>
    </xf>
    <xf numFmtId="0" fontId="21" fillId="2" borderId="0" xfId="3" applyFont="1" applyFill="1" applyAlignment="1">
      <alignment horizontal="left" vertical="top" wrapText="1"/>
    </xf>
    <xf numFmtId="0" fontId="5" fillId="2" borderId="0" xfId="6" applyFont="1" applyFill="1" applyBorder="1" applyAlignment="1">
      <alignment horizontal="left" vertical="top" wrapText="1"/>
    </xf>
    <xf numFmtId="0" fontId="3" fillId="2" borderId="0" xfId="6" applyFont="1" applyFill="1" applyAlignment="1">
      <alignment horizontal="left" wrapText="1"/>
    </xf>
    <xf numFmtId="0" fontId="3" fillId="2" borderId="0" xfId="6" applyFont="1" applyFill="1" applyAlignment="1">
      <alignment wrapText="1"/>
    </xf>
    <xf numFmtId="0" fontId="2" fillId="2" borderId="4" xfId="0" applyFont="1" applyFill="1" applyBorder="1" applyAlignment="1">
      <alignment horizontal="left" vertical="top" wrapText="1"/>
    </xf>
    <xf numFmtId="0" fontId="2" fillId="2" borderId="5" xfId="0" applyFont="1" applyFill="1" applyBorder="1" applyAlignment="1">
      <alignment horizontal="left" wrapText="1"/>
    </xf>
    <xf numFmtId="0" fontId="3" fillId="2" borderId="6" xfId="0" applyFont="1" applyFill="1" applyBorder="1" applyAlignment="1">
      <alignment horizontal="left" vertical="top" wrapText="1"/>
    </xf>
    <xf numFmtId="0" fontId="3" fillId="2" borderId="7" xfId="0" applyFont="1" applyFill="1" applyBorder="1" applyAlignment="1">
      <alignment horizontal="left" wrapText="1"/>
    </xf>
    <xf numFmtId="0" fontId="3" fillId="2" borderId="8" xfId="0" applyFont="1" applyFill="1" applyBorder="1" applyAlignment="1">
      <alignment horizontal="left" vertical="top" wrapText="1"/>
    </xf>
    <xf numFmtId="0" fontId="3" fillId="2" borderId="9" xfId="0" applyFont="1" applyFill="1" applyBorder="1" applyAlignment="1">
      <alignment horizontal="left" wrapText="1"/>
    </xf>
    <xf numFmtId="0" fontId="3" fillId="2" borderId="0" xfId="6" applyFont="1" applyFill="1" applyAlignment="1">
      <alignment horizontal="left" vertical="top" wrapText="1"/>
    </xf>
    <xf numFmtId="0" fontId="2" fillId="2" borderId="4" xfId="6" applyFont="1" applyFill="1" applyBorder="1" applyAlignment="1">
      <alignment horizontal="left" vertical="top" wrapText="1"/>
    </xf>
    <xf numFmtId="0" fontId="2" fillId="2" borderId="5" xfId="6" applyFont="1" applyFill="1" applyBorder="1" applyAlignment="1">
      <alignment horizontal="left" wrapText="1"/>
    </xf>
    <xf numFmtId="0" fontId="3" fillId="2" borderId="6" xfId="6" applyFont="1" applyFill="1" applyBorder="1" applyAlignment="1">
      <alignment horizontal="left" vertical="top" wrapText="1"/>
    </xf>
    <xf numFmtId="0" fontId="3" fillId="2" borderId="7" xfId="6" applyFont="1" applyFill="1" applyBorder="1" applyAlignment="1">
      <alignment horizontal="left" wrapText="1"/>
    </xf>
    <xf numFmtId="0" fontId="3" fillId="2" borderId="8" xfId="6" applyFont="1" applyFill="1" applyBorder="1" applyAlignment="1">
      <alignment horizontal="left" vertical="top" wrapText="1"/>
    </xf>
    <xf numFmtId="0" fontId="3" fillId="2" borderId="9" xfId="6" applyFont="1" applyFill="1" applyBorder="1" applyAlignment="1">
      <alignment horizontal="left" wrapText="1"/>
    </xf>
    <xf numFmtId="0" fontId="3" fillId="2" borderId="2" xfId="6" applyFont="1" applyFill="1" applyBorder="1" applyAlignment="1">
      <alignment horizontal="left" wrapText="1"/>
    </xf>
    <xf numFmtId="0" fontId="2" fillId="2" borderId="7" xfId="6" applyFont="1" applyFill="1" applyBorder="1" applyAlignment="1">
      <alignment horizontal="left" wrapText="1"/>
    </xf>
    <xf numFmtId="0" fontId="3" fillId="2" borderId="0" xfId="6" applyFont="1" applyFill="1" applyBorder="1" applyAlignment="1">
      <alignment horizontal="left" vertical="top" wrapText="1"/>
    </xf>
    <xf numFmtId="0" fontId="3" fillId="2" borderId="0" xfId="6" applyFont="1" applyFill="1" applyBorder="1" applyAlignment="1">
      <alignment horizontal="left" wrapText="1"/>
    </xf>
    <xf numFmtId="0" fontId="2" fillId="2" borderId="3" xfId="6" applyFont="1" applyFill="1" applyBorder="1" applyAlignment="1">
      <alignment horizontal="left" vertical="top" wrapText="1"/>
    </xf>
    <xf numFmtId="0" fontId="3" fillId="2" borderId="1" xfId="6" applyFont="1" applyFill="1" applyBorder="1" applyAlignment="1">
      <alignment horizontal="left" vertical="top" wrapText="1"/>
    </xf>
    <xf numFmtId="0" fontId="3" fillId="2" borderId="0" xfId="6" applyFont="1" applyFill="1" applyBorder="1" applyAlignment="1">
      <alignment wrapText="1"/>
    </xf>
    <xf numFmtId="0" fontId="3" fillId="2" borderId="0" xfId="0" applyFont="1" applyFill="1" applyAlignment="1">
      <alignment wrapText="1"/>
    </xf>
    <xf numFmtId="0" fontId="3" fillId="2" borderId="0" xfId="0" applyFont="1" applyFill="1" applyBorder="1" applyAlignment="1">
      <alignment horizontal="left" wrapText="1"/>
    </xf>
    <xf numFmtId="0" fontId="3" fillId="2" borderId="0" xfId="0" applyFont="1" applyFill="1" applyBorder="1" applyAlignment="1">
      <alignment wrapText="1"/>
    </xf>
    <xf numFmtId="0" fontId="2" fillId="2" borderId="3" xfId="0" applyFont="1" applyFill="1" applyBorder="1" applyAlignment="1">
      <alignment horizontal="left" wrapText="1"/>
    </xf>
    <xf numFmtId="0" fontId="0" fillId="0" borderId="0" xfId="0" applyAlignment="1">
      <alignment wrapText="1"/>
    </xf>
    <xf numFmtId="0" fontId="3" fillId="2" borderId="1" xfId="0" applyFont="1" applyFill="1" applyBorder="1" applyAlignment="1">
      <alignment horizontal="left" wrapText="1"/>
    </xf>
    <xf numFmtId="0" fontId="2" fillId="2" borderId="3" xfId="6" applyFont="1" applyFill="1" applyBorder="1" applyAlignment="1">
      <alignment horizontal="left" wrapText="1"/>
    </xf>
    <xf numFmtId="0" fontId="3" fillId="2" borderId="7" xfId="6" applyFont="1" applyFill="1" applyBorder="1" applyAlignment="1">
      <alignment horizontal="left" vertical="top" wrapText="1"/>
    </xf>
    <xf numFmtId="0" fontId="0" fillId="0" borderId="0" xfId="0" applyBorder="1" applyAlignment="1">
      <alignment wrapText="1"/>
    </xf>
    <xf numFmtId="0" fontId="17" fillId="2" borderId="0" xfId="5" quotePrefix="1" applyFill="1"/>
    <xf numFmtId="0" fontId="17" fillId="2" borderId="0" xfId="5" applyFill="1"/>
    <xf numFmtId="0" fontId="20" fillId="4" borderId="0" xfId="0" applyFont="1" applyFill="1" applyAlignment="1">
      <alignment horizontal="left" vertical="top" wrapText="1"/>
    </xf>
    <xf numFmtId="0" fontId="22" fillId="4" borderId="0" xfId="0" applyFont="1" applyFill="1" applyAlignment="1">
      <alignment horizontal="left" vertical="top" wrapText="1"/>
    </xf>
    <xf numFmtId="0" fontId="3" fillId="2" borderId="0" xfId="3" quotePrefix="1" applyFont="1" applyFill="1" applyAlignment="1">
      <alignment horizontal="left" vertical="top" wrapText="1"/>
    </xf>
    <xf numFmtId="0" fontId="22" fillId="2" borderId="0" xfId="0" applyFont="1" applyFill="1" applyAlignment="1">
      <alignment horizontal="left" vertical="top" wrapText="1"/>
    </xf>
    <xf numFmtId="0" fontId="0" fillId="2" borderId="0" xfId="0" applyFill="1"/>
    <xf numFmtId="0" fontId="23" fillId="2" borderId="0" xfId="0" applyFont="1" applyFill="1"/>
    <xf numFmtId="0" fontId="5" fillId="4" borderId="0" xfId="3" applyFont="1" applyFill="1" applyAlignment="1">
      <alignment horizontal="left" vertical="top" wrapText="1"/>
    </xf>
    <xf numFmtId="0" fontId="3" fillId="4" borderId="0" xfId="3" applyFont="1" applyFill="1" applyAlignment="1">
      <alignment horizontal="left" vertical="top" wrapText="1"/>
    </xf>
    <xf numFmtId="0" fontId="20" fillId="4" borderId="0" xfId="3" applyFont="1" applyFill="1" applyAlignment="1">
      <alignment horizontal="left" vertical="top" wrapText="1"/>
    </xf>
    <xf numFmtId="0" fontId="24" fillId="4" borderId="0" xfId="0" applyFont="1" applyFill="1" applyAlignment="1">
      <alignment horizontal="left" vertical="top" wrapText="1"/>
    </xf>
    <xf numFmtId="0" fontId="24" fillId="2" borderId="0" xfId="0" applyFont="1" applyFill="1"/>
    <xf numFmtId="0" fontId="25" fillId="2" borderId="0" xfId="5" applyFont="1" applyFill="1" applyAlignment="1">
      <alignment horizontal="left" vertical="top" wrapText="1"/>
    </xf>
    <xf numFmtId="0" fontId="4" fillId="3" borderId="0" xfId="0" applyFont="1" applyFill="1" applyBorder="1" applyAlignment="1">
      <alignment horizontal="center" vertical="top"/>
    </xf>
    <xf numFmtId="0" fontId="3" fillId="2" borderId="3" xfId="0" applyFont="1" applyFill="1" applyBorder="1" applyAlignment="1">
      <alignment horizontal="left" vertical="top" wrapText="1"/>
    </xf>
    <xf numFmtId="0" fontId="3" fillId="2" borderId="0" xfId="0" applyFont="1" applyFill="1" applyBorder="1" applyAlignment="1">
      <alignment horizontal="left" vertical="top" wrapText="1"/>
    </xf>
  </cellXfs>
  <cellStyles count="7">
    <cellStyle name="Hyperlink" xfId="5" builtinId="8"/>
    <cellStyle name="Komma 2" xfId="4"/>
    <cellStyle name="Procent" xfId="1" builtinId="5"/>
    <cellStyle name="Standaard" xfId="0" builtinId="0"/>
    <cellStyle name="Standaard 2" xfId="6"/>
    <cellStyle name="Standaard 3" xfId="3"/>
    <cellStyle name="Standaard 3 2" xfId="2"/>
  </cellStyles>
  <dxfs count="18">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
      <font>
        <sz val="1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8594122966435E-2"/>
          <c:y val="1.4129706513958487E-2"/>
          <c:w val="0.93461402876159938"/>
          <c:h val="0.52118185226846636"/>
        </c:manualLayout>
      </c:layout>
      <c:barChart>
        <c:barDir val="bar"/>
        <c:grouping val="stacked"/>
        <c:varyColors val="0"/>
        <c:ser>
          <c:idx val="0"/>
          <c:order val="0"/>
          <c:tx>
            <c:strRef>
              <c:f>'1 Sociale netwerken'!$G$43</c:f>
              <c:strCache>
                <c:ptCount val="1"/>
                <c:pt idx="0">
                  <c:v>Groep 1: Personen van 60 jaar of ouder</c:v>
                </c:pt>
              </c:strCache>
            </c:strRef>
          </c:tx>
          <c:spPr>
            <a:solidFill>
              <a:schemeClr val="accent1"/>
            </a:solidFill>
            <a:ln w="19050">
              <a:solidFill>
                <a:schemeClr val="lt1"/>
              </a:solidFill>
            </a:ln>
            <a:effectLst/>
          </c:spPr>
          <c:invertIfNegative val="0"/>
          <c:cat>
            <c:strRef>
              <c:f>'1 Sociale netwerken'!$J$40:$K$40</c:f>
              <c:strCache>
                <c:ptCount val="2"/>
                <c:pt idx="0">
                  <c:v>Den Haag</c:v>
                </c:pt>
                <c:pt idx="1">
                  <c:v>Wijk</c:v>
                </c:pt>
              </c:strCache>
            </c:strRef>
          </c:cat>
          <c:val>
            <c:numRef>
              <c:f>'1 Sociale netwerken'!$J$43:$K$43</c:f>
              <c:numCache>
                <c:formatCode>General</c:formatCode>
                <c:ptCount val="2"/>
                <c:pt idx="0" formatCode="0">
                  <c:v>83</c:v>
                </c:pt>
                <c:pt idx="1">
                  <c:v>91</c:v>
                </c:pt>
              </c:numCache>
            </c:numRef>
          </c:val>
          <c:extLst>
            <c:ext xmlns:c16="http://schemas.microsoft.com/office/drawing/2014/chart" uri="{C3380CC4-5D6E-409C-BE32-E72D297353CC}">
              <c16:uniqueId val="{00000000-0C07-45ED-956E-29924E8A7436}"/>
            </c:ext>
          </c:extLst>
        </c:ser>
        <c:ser>
          <c:idx val="1"/>
          <c:order val="1"/>
          <c:tx>
            <c:strRef>
              <c:f>'1 Sociale netwerken'!$G$44</c:f>
              <c:strCache>
                <c:ptCount val="1"/>
                <c:pt idx="0">
                  <c:v>Groep 2: Personen van 30-45 jaar met een inkomen van 62-83 duizend euro</c:v>
                </c:pt>
              </c:strCache>
            </c:strRef>
          </c:tx>
          <c:spPr>
            <a:solidFill>
              <a:schemeClr val="accent2"/>
            </a:solidFill>
            <a:ln w="19050">
              <a:solidFill>
                <a:schemeClr val="lt1"/>
              </a:solidFill>
            </a:ln>
            <a:effectLst/>
          </c:spPr>
          <c:invertIfNegative val="0"/>
          <c:cat>
            <c:strRef>
              <c:f>'1 Sociale netwerken'!$J$40:$K$40</c:f>
              <c:strCache>
                <c:ptCount val="2"/>
                <c:pt idx="0">
                  <c:v>Den Haag</c:v>
                </c:pt>
                <c:pt idx="1">
                  <c:v>Wijk</c:v>
                </c:pt>
              </c:strCache>
            </c:strRef>
          </c:cat>
          <c:val>
            <c:numRef>
              <c:f>'1 Sociale netwerken'!$J$44:$K$44</c:f>
              <c:numCache>
                <c:formatCode>General</c:formatCode>
                <c:ptCount val="2"/>
                <c:pt idx="0" formatCode="0">
                  <c:v>9</c:v>
                </c:pt>
                <c:pt idx="1">
                  <c:v>9</c:v>
                </c:pt>
              </c:numCache>
            </c:numRef>
          </c:val>
          <c:extLst>
            <c:ext xmlns:c16="http://schemas.microsoft.com/office/drawing/2014/chart" uri="{C3380CC4-5D6E-409C-BE32-E72D297353CC}">
              <c16:uniqueId val="{00000001-0C07-45ED-956E-29924E8A7436}"/>
            </c:ext>
          </c:extLst>
        </c:ser>
        <c:ser>
          <c:idx val="2"/>
          <c:order val="2"/>
          <c:tx>
            <c:strRef>
              <c:f>'1 Sociale netwerken'!$G$45</c:f>
              <c:strCache>
                <c:ptCount val="1"/>
                <c:pt idx="0">
                  <c:v>Groep 3: 46-59 jaar, opleiding hoog of onbekend, hoge sociale cohesie, inkomen &gt;25.000</c:v>
                </c:pt>
              </c:strCache>
            </c:strRef>
          </c:tx>
          <c:spPr>
            <a:solidFill>
              <a:schemeClr val="accent3"/>
            </a:solidFill>
            <a:ln w="19050">
              <a:solidFill>
                <a:schemeClr val="lt1"/>
              </a:solidFill>
            </a:ln>
            <a:effectLst/>
          </c:spPr>
          <c:invertIfNegative val="0"/>
          <c:cat>
            <c:strRef>
              <c:f>'1 Sociale netwerken'!$J$40:$K$40</c:f>
              <c:strCache>
                <c:ptCount val="2"/>
                <c:pt idx="0">
                  <c:v>Den Haag</c:v>
                </c:pt>
                <c:pt idx="1">
                  <c:v>Wijk</c:v>
                </c:pt>
              </c:strCache>
            </c:strRef>
          </c:cat>
          <c:val>
            <c:numRef>
              <c:f>'1 Sociale netwerken'!$J$45:$K$45</c:f>
              <c:numCache>
                <c:formatCode>General</c:formatCode>
                <c:ptCount val="2"/>
                <c:pt idx="0" formatCode="0">
                  <c:v>8</c:v>
                </c:pt>
                <c:pt idx="1">
                  <c:v>0</c:v>
                </c:pt>
              </c:numCache>
            </c:numRef>
          </c:val>
          <c:extLst>
            <c:ext xmlns:c16="http://schemas.microsoft.com/office/drawing/2014/chart" uri="{C3380CC4-5D6E-409C-BE32-E72D297353CC}">
              <c16:uniqueId val="{00000002-0C07-45ED-956E-29924E8A7436}"/>
            </c:ext>
          </c:extLst>
        </c:ser>
        <c:dLbls>
          <c:showLegendKey val="0"/>
          <c:showVal val="0"/>
          <c:showCatName val="0"/>
          <c:showSerName val="0"/>
          <c:showPercent val="0"/>
          <c:showBubbleSize val="0"/>
        </c:dLbls>
        <c:gapWidth val="40"/>
        <c:overlap val="100"/>
        <c:axId val="628064888"/>
        <c:axId val="628068168"/>
      </c:barChart>
      <c:catAx>
        <c:axId val="628064888"/>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nl-NL"/>
          </a:p>
        </c:txPr>
        <c:crossAx val="628068168"/>
        <c:crosses val="autoZero"/>
        <c:auto val="1"/>
        <c:lblAlgn val="ctr"/>
        <c:lblOffset val="100"/>
        <c:noMultiLvlLbl val="0"/>
      </c:catAx>
      <c:valAx>
        <c:axId val="628068168"/>
        <c:scaling>
          <c:orientation val="minMax"/>
          <c:max val="100"/>
          <c:min val="0"/>
        </c:scaling>
        <c:delete val="0"/>
        <c:axPos val="t"/>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nl-NL"/>
          </a:p>
        </c:txPr>
        <c:crossAx val="628064888"/>
        <c:crosses val="autoZero"/>
        <c:crossBetween val="between"/>
      </c:valAx>
      <c:spPr>
        <a:noFill/>
        <a:ln>
          <a:noFill/>
        </a:ln>
        <a:effectLst/>
      </c:spPr>
    </c:plotArea>
    <c:legend>
      <c:legendPos val="b"/>
      <c:layout>
        <c:manualLayout>
          <c:xMode val="edge"/>
          <c:yMode val="edge"/>
          <c:x val="0"/>
          <c:y val="0.69464176977877767"/>
          <c:w val="1"/>
          <c:h val="0.3053582302212223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8594122966435E-2"/>
          <c:y val="1.4129706513958487E-2"/>
          <c:w val="0.93461402876159938"/>
          <c:h val="0.52118185226846636"/>
        </c:manualLayout>
      </c:layout>
      <c:barChart>
        <c:barDir val="bar"/>
        <c:grouping val="stacked"/>
        <c:varyColors val="0"/>
        <c:ser>
          <c:idx val="0"/>
          <c:order val="0"/>
          <c:tx>
            <c:strRef>
              <c:f>'2 Digitale overheid'!$G$43</c:f>
              <c:strCache>
                <c:ptCount val="1"/>
                <c:pt idx="0">
                  <c:v>Groep 1: Hoogopgeleid, 18-</c:v>
                </c:pt>
              </c:strCache>
            </c:strRef>
          </c:tx>
          <c:spPr>
            <a:solidFill>
              <a:schemeClr val="accent1"/>
            </a:solidFill>
            <a:ln w="19050">
              <a:solidFill>
                <a:schemeClr val="lt1"/>
              </a:solidFill>
            </a:ln>
            <a:effectLst/>
          </c:spPr>
          <c:invertIfNegative val="0"/>
          <c:cat>
            <c:strRef>
              <c:f>'2 Digitale overheid'!$J$40:$K$40</c:f>
              <c:strCache>
                <c:ptCount val="2"/>
                <c:pt idx="0">
                  <c:v>Den Haag</c:v>
                </c:pt>
                <c:pt idx="1">
                  <c:v>Wijk</c:v>
                </c:pt>
              </c:strCache>
            </c:strRef>
          </c:cat>
          <c:val>
            <c:numRef>
              <c:f>'2 Digitale overheid'!$J$43:$K$43</c:f>
              <c:numCache>
                <c:formatCode>General</c:formatCode>
                <c:ptCount val="2"/>
                <c:pt idx="0" formatCode="0">
                  <c:v>0</c:v>
                </c:pt>
                <c:pt idx="1">
                  <c:v>1</c:v>
                </c:pt>
              </c:numCache>
            </c:numRef>
          </c:val>
          <c:extLst>
            <c:ext xmlns:c16="http://schemas.microsoft.com/office/drawing/2014/chart" uri="{C3380CC4-5D6E-409C-BE32-E72D297353CC}">
              <c16:uniqueId val="{00000000-DD35-47E1-9CEF-20DB2088D212}"/>
            </c:ext>
          </c:extLst>
        </c:ser>
        <c:ser>
          <c:idx val="1"/>
          <c:order val="1"/>
          <c:tx>
            <c:strRef>
              <c:f>'2 Digitale overheid'!$G$44</c:f>
              <c:strCache>
                <c:ptCount val="1"/>
                <c:pt idx="0">
                  <c:v>Groep 2: Niet hoogopgeleid, inkomen 12.000-37.000 euro</c:v>
                </c:pt>
              </c:strCache>
            </c:strRef>
          </c:tx>
          <c:spPr>
            <a:solidFill>
              <a:schemeClr val="accent2"/>
            </a:solidFill>
            <a:ln w="19050">
              <a:solidFill>
                <a:schemeClr val="lt1"/>
              </a:solidFill>
            </a:ln>
            <a:effectLst/>
          </c:spPr>
          <c:invertIfNegative val="0"/>
          <c:cat>
            <c:strRef>
              <c:f>'2 Digitale overheid'!$J$40:$K$40</c:f>
              <c:strCache>
                <c:ptCount val="2"/>
                <c:pt idx="0">
                  <c:v>Den Haag</c:v>
                </c:pt>
                <c:pt idx="1">
                  <c:v>Wijk</c:v>
                </c:pt>
              </c:strCache>
            </c:strRef>
          </c:cat>
          <c:val>
            <c:numRef>
              <c:f>'2 Digitale overheid'!$J$44:$K$44</c:f>
              <c:numCache>
                <c:formatCode>General</c:formatCode>
                <c:ptCount val="2"/>
                <c:pt idx="0" formatCode="0">
                  <c:v>65</c:v>
                </c:pt>
                <c:pt idx="1">
                  <c:v>60</c:v>
                </c:pt>
              </c:numCache>
            </c:numRef>
          </c:val>
          <c:extLst>
            <c:ext xmlns:c16="http://schemas.microsoft.com/office/drawing/2014/chart" uri="{C3380CC4-5D6E-409C-BE32-E72D297353CC}">
              <c16:uniqueId val="{00000001-DD35-47E1-9CEF-20DB2088D212}"/>
            </c:ext>
          </c:extLst>
        </c:ser>
        <c:ser>
          <c:idx val="2"/>
          <c:order val="2"/>
          <c:tx>
            <c:strRef>
              <c:f>'2 Digitale overheid'!$G$45</c:f>
              <c:strCache>
                <c:ptCount val="1"/>
                <c:pt idx="0">
                  <c:v>Groep 3: Niet hoogopgeleid, inkomen &lt;12.000 euro, huishoudinkomen &lt;125% van sociaal minimum</c:v>
                </c:pt>
              </c:strCache>
            </c:strRef>
          </c:tx>
          <c:spPr>
            <a:solidFill>
              <a:schemeClr val="accent3"/>
            </a:solidFill>
            <a:ln w="19050">
              <a:solidFill>
                <a:schemeClr val="lt1"/>
              </a:solidFill>
            </a:ln>
            <a:effectLst/>
          </c:spPr>
          <c:invertIfNegative val="0"/>
          <c:cat>
            <c:strRef>
              <c:f>'2 Digitale overheid'!$J$40:$K$40</c:f>
              <c:strCache>
                <c:ptCount val="2"/>
                <c:pt idx="0">
                  <c:v>Den Haag</c:v>
                </c:pt>
                <c:pt idx="1">
                  <c:v>Wijk</c:v>
                </c:pt>
              </c:strCache>
            </c:strRef>
          </c:cat>
          <c:val>
            <c:numRef>
              <c:f>'2 Digitale overheid'!$J$45:$K$45</c:f>
              <c:numCache>
                <c:formatCode>General</c:formatCode>
                <c:ptCount val="2"/>
                <c:pt idx="0" formatCode="0">
                  <c:v>35</c:v>
                </c:pt>
                <c:pt idx="1">
                  <c:v>39</c:v>
                </c:pt>
              </c:numCache>
            </c:numRef>
          </c:val>
          <c:extLst>
            <c:ext xmlns:c16="http://schemas.microsoft.com/office/drawing/2014/chart" uri="{C3380CC4-5D6E-409C-BE32-E72D297353CC}">
              <c16:uniqueId val="{00000002-DD35-47E1-9CEF-20DB2088D212}"/>
            </c:ext>
          </c:extLst>
        </c:ser>
        <c:dLbls>
          <c:showLegendKey val="0"/>
          <c:showVal val="0"/>
          <c:showCatName val="0"/>
          <c:showSerName val="0"/>
          <c:showPercent val="0"/>
          <c:showBubbleSize val="0"/>
        </c:dLbls>
        <c:gapWidth val="40"/>
        <c:overlap val="100"/>
        <c:axId val="628064888"/>
        <c:axId val="628068168"/>
      </c:barChart>
      <c:catAx>
        <c:axId val="628064888"/>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nl-NL"/>
          </a:p>
        </c:txPr>
        <c:crossAx val="628068168"/>
        <c:crosses val="autoZero"/>
        <c:auto val="1"/>
        <c:lblAlgn val="ctr"/>
        <c:lblOffset val="100"/>
        <c:noMultiLvlLbl val="0"/>
      </c:catAx>
      <c:valAx>
        <c:axId val="628068168"/>
        <c:scaling>
          <c:orientation val="minMax"/>
          <c:max val="100"/>
          <c:min val="0"/>
        </c:scaling>
        <c:delete val="0"/>
        <c:axPos val="t"/>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nl-NL"/>
          </a:p>
        </c:txPr>
        <c:crossAx val="628064888"/>
        <c:crosses val="autoZero"/>
        <c:crossBetween val="between"/>
      </c:valAx>
      <c:spPr>
        <a:noFill/>
        <a:ln>
          <a:noFill/>
        </a:ln>
        <a:effectLst/>
      </c:spPr>
    </c:plotArea>
    <c:legend>
      <c:legendPos val="b"/>
      <c:layout>
        <c:manualLayout>
          <c:xMode val="edge"/>
          <c:yMode val="edge"/>
          <c:x val="0"/>
          <c:y val="0.69464176977877767"/>
          <c:w val="1"/>
          <c:h val="0.3053582302212223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8594122966435E-2"/>
          <c:y val="1.4129706513958487E-2"/>
          <c:w val="0.93461402876159938"/>
          <c:h val="0.52118185226846636"/>
        </c:manualLayout>
      </c:layout>
      <c:barChart>
        <c:barDir val="bar"/>
        <c:grouping val="stacked"/>
        <c:varyColors val="0"/>
        <c:ser>
          <c:idx val="0"/>
          <c:order val="0"/>
          <c:tx>
            <c:strRef>
              <c:f>'3 Medische informatie'!$G$43</c:f>
              <c:strCache>
                <c:ptCount val="1"/>
                <c:pt idx="0">
                  <c:v>Groep 1: Niet hoogopgeleid, man, inkomen &lt;43.000 euro</c:v>
                </c:pt>
              </c:strCache>
            </c:strRef>
          </c:tx>
          <c:spPr>
            <a:solidFill>
              <a:schemeClr val="accent1"/>
            </a:solidFill>
            <a:ln w="19050">
              <a:solidFill>
                <a:schemeClr val="lt1"/>
              </a:solidFill>
            </a:ln>
            <a:effectLst/>
          </c:spPr>
          <c:invertIfNegative val="0"/>
          <c:cat>
            <c:strRef>
              <c:f>'3 Medische informatie'!$J$40:$K$40</c:f>
              <c:strCache>
                <c:ptCount val="2"/>
                <c:pt idx="0">
                  <c:v>Den Haag</c:v>
                </c:pt>
                <c:pt idx="1">
                  <c:v>Wijk</c:v>
                </c:pt>
              </c:strCache>
            </c:strRef>
          </c:cat>
          <c:val>
            <c:numRef>
              <c:f>'3 Medische informatie'!$J$43:$K$43</c:f>
              <c:numCache>
                <c:formatCode>General</c:formatCode>
                <c:ptCount val="2"/>
                <c:pt idx="0" formatCode="0">
                  <c:v>72</c:v>
                </c:pt>
                <c:pt idx="1">
                  <c:v>59</c:v>
                </c:pt>
              </c:numCache>
            </c:numRef>
          </c:val>
          <c:extLst>
            <c:ext xmlns:c16="http://schemas.microsoft.com/office/drawing/2014/chart" uri="{C3380CC4-5D6E-409C-BE32-E72D297353CC}">
              <c16:uniqueId val="{00000000-6D28-4530-B2C2-D113CB7FEC96}"/>
            </c:ext>
          </c:extLst>
        </c:ser>
        <c:ser>
          <c:idx val="1"/>
          <c:order val="1"/>
          <c:tx>
            <c:strRef>
              <c:f>'3 Medische informatie'!$G$44</c:f>
              <c:strCache>
                <c:ptCount val="1"/>
                <c:pt idx="0">
                  <c:v>Groep 2: Niet hoogopgeleid, vrouw, leeftijd 63 jaar of ouder</c:v>
                </c:pt>
              </c:strCache>
            </c:strRef>
          </c:tx>
          <c:spPr>
            <a:solidFill>
              <a:schemeClr val="accent2"/>
            </a:solidFill>
            <a:ln w="19050">
              <a:solidFill>
                <a:schemeClr val="lt1"/>
              </a:solidFill>
            </a:ln>
            <a:effectLst/>
          </c:spPr>
          <c:invertIfNegative val="0"/>
          <c:cat>
            <c:strRef>
              <c:f>'3 Medische informatie'!$J$40:$K$40</c:f>
              <c:strCache>
                <c:ptCount val="2"/>
                <c:pt idx="0">
                  <c:v>Den Haag</c:v>
                </c:pt>
                <c:pt idx="1">
                  <c:v>Wijk</c:v>
                </c:pt>
              </c:strCache>
            </c:strRef>
          </c:cat>
          <c:val>
            <c:numRef>
              <c:f>'3 Medische informatie'!$J$44:$K$44</c:f>
              <c:numCache>
                <c:formatCode>General</c:formatCode>
                <c:ptCount val="2"/>
                <c:pt idx="0" formatCode="0">
                  <c:v>28</c:v>
                </c:pt>
                <c:pt idx="1">
                  <c:v>41</c:v>
                </c:pt>
              </c:numCache>
            </c:numRef>
          </c:val>
          <c:extLst>
            <c:ext xmlns:c16="http://schemas.microsoft.com/office/drawing/2014/chart" uri="{C3380CC4-5D6E-409C-BE32-E72D297353CC}">
              <c16:uniqueId val="{00000003-6D28-4530-B2C2-D113CB7FEC96}"/>
            </c:ext>
          </c:extLst>
        </c:ser>
        <c:dLbls>
          <c:showLegendKey val="0"/>
          <c:showVal val="0"/>
          <c:showCatName val="0"/>
          <c:showSerName val="0"/>
          <c:showPercent val="0"/>
          <c:showBubbleSize val="0"/>
        </c:dLbls>
        <c:gapWidth val="40"/>
        <c:overlap val="100"/>
        <c:axId val="628064888"/>
        <c:axId val="628068168"/>
      </c:barChart>
      <c:catAx>
        <c:axId val="628064888"/>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nl-NL"/>
          </a:p>
        </c:txPr>
        <c:crossAx val="628068168"/>
        <c:crosses val="autoZero"/>
        <c:auto val="1"/>
        <c:lblAlgn val="ctr"/>
        <c:lblOffset val="100"/>
        <c:noMultiLvlLbl val="0"/>
      </c:catAx>
      <c:valAx>
        <c:axId val="628068168"/>
        <c:scaling>
          <c:orientation val="minMax"/>
          <c:max val="100"/>
          <c:min val="0"/>
        </c:scaling>
        <c:delete val="0"/>
        <c:axPos val="t"/>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nl-NL"/>
          </a:p>
        </c:txPr>
        <c:crossAx val="628064888"/>
        <c:crosses val="autoZero"/>
        <c:crossBetween val="between"/>
      </c:valAx>
      <c:spPr>
        <a:noFill/>
        <a:ln>
          <a:noFill/>
        </a:ln>
        <a:effectLst/>
      </c:spPr>
    </c:plotArea>
    <c:legend>
      <c:legendPos val="b"/>
      <c:layout>
        <c:manualLayout>
          <c:xMode val="edge"/>
          <c:yMode val="edge"/>
          <c:x val="0"/>
          <c:y val="0.69464176977877767"/>
          <c:w val="0.58582090755164129"/>
          <c:h val="0.2485825271841019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18594122966435E-2"/>
          <c:y val="1.4129706513958487E-2"/>
          <c:w val="0.93461402876159938"/>
          <c:h val="0.52118185226846636"/>
        </c:manualLayout>
      </c:layout>
      <c:barChart>
        <c:barDir val="bar"/>
        <c:grouping val="stacked"/>
        <c:varyColors val="0"/>
        <c:ser>
          <c:idx val="0"/>
          <c:order val="0"/>
          <c:tx>
            <c:strRef>
              <c:f>'4 Internetbankieren'!$G$42</c:f>
              <c:strCache>
                <c:ptCount val="1"/>
                <c:pt idx="0">
                  <c:v>Totaal personen met een lagere geschatte kans</c:v>
                </c:pt>
              </c:strCache>
            </c:strRef>
          </c:tx>
          <c:spPr>
            <a:solidFill>
              <a:schemeClr val="accent1"/>
            </a:solidFill>
            <a:ln w="19050">
              <a:solidFill>
                <a:schemeClr val="lt1"/>
              </a:solidFill>
            </a:ln>
            <a:effectLst/>
          </c:spPr>
          <c:invertIfNegative val="0"/>
          <c:cat>
            <c:strRef>
              <c:f>'4 Internetbankieren'!$J$40:$K$40</c:f>
              <c:strCache>
                <c:ptCount val="2"/>
                <c:pt idx="0">
                  <c:v>Den Haag</c:v>
                </c:pt>
                <c:pt idx="1">
                  <c:v>Wijk</c:v>
                </c:pt>
              </c:strCache>
            </c:strRef>
          </c:cat>
          <c:val>
            <c:numRef>
              <c:f>'4 Internetbankieren'!$J$42:$K$42</c:f>
              <c:numCache>
                <c:formatCode>General</c:formatCode>
                <c:ptCount val="2"/>
                <c:pt idx="0">
                  <c:v>100</c:v>
                </c:pt>
                <c:pt idx="1">
                  <c:v>100</c:v>
                </c:pt>
              </c:numCache>
            </c:numRef>
          </c:val>
          <c:extLst>
            <c:ext xmlns:c16="http://schemas.microsoft.com/office/drawing/2014/chart" uri="{C3380CC4-5D6E-409C-BE32-E72D297353CC}">
              <c16:uniqueId val="{00000000-3562-4B48-8FDC-070088D2D450}"/>
            </c:ext>
          </c:extLst>
        </c:ser>
        <c:ser>
          <c:idx val="1"/>
          <c:order val="1"/>
          <c:tx>
            <c:strRef>
              <c:f>'4 Internetbankieren'!$G$43</c:f>
              <c:strCache>
                <c:ptCount val="1"/>
                <c:pt idx="0">
                  <c:v>Groep 1: Niet hoogopgeleid,  maximaal 1 maand werk, inkomen &lt;11.000 euro</c:v>
                </c:pt>
              </c:strCache>
            </c:strRef>
          </c:tx>
          <c:spPr>
            <a:solidFill>
              <a:schemeClr val="accent2"/>
            </a:solidFill>
            <a:ln w="19050">
              <a:solidFill>
                <a:schemeClr val="lt1"/>
              </a:solidFill>
            </a:ln>
            <a:effectLst/>
          </c:spPr>
          <c:invertIfNegative val="0"/>
          <c:cat>
            <c:strRef>
              <c:f>'4 Internetbankieren'!$J$40:$K$40</c:f>
              <c:strCache>
                <c:ptCount val="2"/>
                <c:pt idx="0">
                  <c:v>Den Haag</c:v>
                </c:pt>
                <c:pt idx="1">
                  <c:v>Wijk</c:v>
                </c:pt>
              </c:strCache>
            </c:strRef>
          </c:cat>
          <c:val>
            <c:numRef>
              <c:f>'4 Internetbankieren'!$J$43:$K$43</c:f>
              <c:numCache>
                <c:formatCode>General</c:formatCode>
                <c:ptCount val="2"/>
                <c:pt idx="0" formatCode="0">
                  <c:v>100</c:v>
                </c:pt>
                <c:pt idx="1">
                  <c:v>100</c:v>
                </c:pt>
              </c:numCache>
            </c:numRef>
          </c:val>
          <c:extLst>
            <c:ext xmlns:c16="http://schemas.microsoft.com/office/drawing/2014/chart" uri="{C3380CC4-5D6E-409C-BE32-E72D297353CC}">
              <c16:uniqueId val="{00000003-3562-4B48-8FDC-070088D2D450}"/>
            </c:ext>
          </c:extLst>
        </c:ser>
        <c:dLbls>
          <c:showLegendKey val="0"/>
          <c:showVal val="0"/>
          <c:showCatName val="0"/>
          <c:showSerName val="0"/>
          <c:showPercent val="0"/>
          <c:showBubbleSize val="0"/>
        </c:dLbls>
        <c:gapWidth val="40"/>
        <c:overlap val="100"/>
        <c:axId val="628064888"/>
        <c:axId val="628068168"/>
      </c:barChart>
      <c:catAx>
        <c:axId val="628064888"/>
        <c:scaling>
          <c:orientation val="maxMin"/>
        </c:scaling>
        <c:delete val="0"/>
        <c:axPos val="l"/>
        <c:numFmt formatCode="General" sourceLinked="1"/>
        <c:majorTickMark val="out"/>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baseline="0">
                <a:solidFill>
                  <a:schemeClr val="tx1">
                    <a:lumMod val="65000"/>
                    <a:lumOff val="35000"/>
                  </a:schemeClr>
                </a:solidFill>
                <a:latin typeface="+mn-lt"/>
                <a:ea typeface="+mn-ea"/>
                <a:cs typeface="+mn-cs"/>
              </a:defRPr>
            </a:pPr>
            <a:endParaRPr lang="nl-NL"/>
          </a:p>
        </c:txPr>
        <c:crossAx val="628068168"/>
        <c:crosses val="autoZero"/>
        <c:auto val="1"/>
        <c:lblAlgn val="ctr"/>
        <c:lblOffset val="100"/>
        <c:noMultiLvlLbl val="0"/>
      </c:catAx>
      <c:valAx>
        <c:axId val="628068168"/>
        <c:scaling>
          <c:orientation val="minMax"/>
          <c:max val="100"/>
          <c:min val="0"/>
        </c:scaling>
        <c:delete val="0"/>
        <c:axPos val="t"/>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baseline="0">
                <a:solidFill>
                  <a:schemeClr val="tx1">
                    <a:lumMod val="65000"/>
                    <a:lumOff val="35000"/>
                  </a:schemeClr>
                </a:solidFill>
                <a:latin typeface="+mn-lt"/>
                <a:ea typeface="+mn-ea"/>
                <a:cs typeface="+mn-cs"/>
              </a:defRPr>
            </a:pPr>
            <a:endParaRPr lang="nl-NL"/>
          </a:p>
        </c:txPr>
        <c:crossAx val="628064888"/>
        <c:crosses val="autoZero"/>
        <c:crossBetween val="between"/>
      </c:valAx>
      <c:spPr>
        <a:noFill/>
        <a:ln>
          <a:noFill/>
        </a:ln>
        <a:effectLst/>
      </c:spPr>
    </c:plotArea>
    <c:legend>
      <c:legendPos val="b"/>
      <c:layout>
        <c:manualLayout>
          <c:xMode val="edge"/>
          <c:yMode val="edge"/>
          <c:x val="0"/>
          <c:y val="0.69464176977877767"/>
          <c:w val="0.76366335442572975"/>
          <c:h val="0.24858252718410198"/>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nl-NL"/>
        </a:p>
      </c:txPr>
    </c:legend>
    <c:plotVisOnly val="1"/>
    <c:dispBlanksAs val="gap"/>
    <c:showDLblsOverMax val="0"/>
  </c:chart>
  <c:spPr>
    <a:solidFill>
      <a:schemeClr val="bg1"/>
    </a:solidFill>
    <a:ln w="9525" cap="flat" cmpd="sng" algn="ctr">
      <a:noFill/>
      <a:round/>
    </a:ln>
    <a:effectLst/>
  </c:spPr>
  <c:txPr>
    <a:bodyPr/>
    <a:lstStyle/>
    <a:p>
      <a:pPr>
        <a:defRPr/>
      </a:pPr>
      <a:endParaRPr lang="nl-N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410">
  <cs:axisTitle>
    <cs:lnRef idx="0"/>
    <cs:fillRef idx="0"/>
    <cs:effectRef idx="0"/>
    <cs:fontRef idx="minor">
      <a:schemeClr val="tx1">
        <a:lumMod val="65000"/>
        <a:lumOff val="35000"/>
      </a:schemeClr>
    </cs:fontRef>
    <cs:spPr>
      <a:solidFill>
        <a:schemeClr val="bg1">
          <a:lumMod val="65000"/>
        </a:schemeClr>
      </a:solidFill>
      <a:ln w="19050">
        <a:solidFill>
          <a:schemeClr val="bg1"/>
        </a:solidFill>
      </a:ln>
    </cs:spPr>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bg1"/>
    </cs:fontRef>
    <cs:defRPr sz="900" kern="1200"/>
    <cs:bodyPr lIns="38100" tIns="19050" rIns="38100" bIns="19050">
      <a:spAutoFit/>
    </cs:bodyPr>
  </cs:dataLabel>
  <cs:dataLabelCallout>
    <cs:lnRef idx="0"/>
    <cs:fillRef idx="0"/>
    <cs:effectRef idx="0"/>
    <cs:fontRef idx="minor">
      <a:schemeClr val="tx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defRPr sz="900"/>
  </cs:dataTable>
  <cs:downBar>
    <cs:lnRef idx="0"/>
    <cs:fillRef idx="0"/>
    <cs:effectRef idx="0"/>
    <cs:fontRef idx="minor">
      <a:schemeClr val="tx1"/>
    </cs:fontRef>
    <cs:spPr>
      <a:solidFill>
        <a:schemeClr val="dk1"/>
      </a:solidFill>
    </cs:spPr>
  </cs:downBar>
  <cs:dropLine>
    <cs:lnRef idx="0"/>
    <cs:fillRef idx="0"/>
    <cs:effectRef idx="0"/>
    <cs:fontRef idx="minor">
      <a:schemeClr val="tx1"/>
    </cs:fontRef>
  </cs:dropLine>
  <cs:errorBar>
    <cs:lnRef idx="0"/>
    <cs:fillRef idx="0"/>
    <cs:effectRef idx="0"/>
    <cs:fontRef idx="minor">
      <a:schemeClr val="tx1"/>
    </cs:fontRef>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lumOff val="10000"/>
          </a:schemeClr>
        </a:solidFill>
        <a:round/>
      </a:ln>
    </cs:spPr>
  </cs:gridlineMinor>
  <cs:hiLoLine>
    <cs:lnRef idx="0"/>
    <cs:fillRef idx="0"/>
    <cs:effectRef idx="0"/>
    <cs:fontRef idx="minor">
      <a:schemeClr val="tx1"/>
    </cs:fontRef>
  </cs:hiLoLine>
  <cs:leaderLine>
    <cs:lnRef idx="0"/>
    <cs:fillRef idx="0"/>
    <cs:effectRef idx="0"/>
    <cs:fontRef idx="minor">
      <a:schemeClr val="tx1"/>
    </cs:fontRef>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tx1"/>
    </cs:fontRef>
    <cs:spPr>
      <a:solidFill>
        <a:schemeClr val="lt1"/>
      </a:solidFill>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22</xdr:col>
      <xdr:colOff>395288</xdr:colOff>
      <xdr:row>35</xdr:row>
      <xdr:rowOff>157163</xdr:rowOff>
    </xdr:to>
    <xdr:pic>
      <xdr:nvPicPr>
        <xdr:cNvPr id="3" name="Afbeelding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13806488" cy="64436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27</xdr:row>
      <xdr:rowOff>0</xdr:rowOff>
    </xdr:from>
    <xdr:to>
      <xdr:col>11</xdr:col>
      <xdr:colOff>0</xdr:colOff>
      <xdr:row>37</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10</xdr:row>
      <xdr:rowOff>0</xdr:rowOff>
    </xdr:from>
    <xdr:to>
      <xdr:col>4</xdr:col>
      <xdr:colOff>1618225</xdr:colOff>
      <xdr:row>39</xdr:row>
      <xdr:rowOff>120636</xdr:rowOff>
    </xdr:to>
    <xdr:pic>
      <xdr:nvPicPr>
        <xdr:cNvPr id="6" name="Afbeelding 5"/>
        <xdr:cNvPicPr>
          <a:picLocks noChangeAspect="1"/>
        </xdr:cNvPicPr>
      </xdr:nvPicPr>
      <xdr:blipFill>
        <a:blip xmlns:r="http://schemas.openxmlformats.org/officeDocument/2006/relationships" r:embed="rId2"/>
        <a:stretch>
          <a:fillRect/>
        </a:stretch>
      </xdr:blipFill>
      <xdr:spPr>
        <a:xfrm>
          <a:off x="2714625" y="1690688"/>
          <a:ext cx="6015600" cy="47561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27</xdr:row>
      <xdr:rowOff>0</xdr:rowOff>
    </xdr:from>
    <xdr:to>
      <xdr:col>11</xdr:col>
      <xdr:colOff>0</xdr:colOff>
      <xdr:row>37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10</xdr:row>
      <xdr:rowOff>0</xdr:rowOff>
    </xdr:from>
    <xdr:to>
      <xdr:col>4</xdr:col>
      <xdr:colOff>1618225</xdr:colOff>
      <xdr:row>39</xdr:row>
      <xdr:rowOff>79698</xdr:rowOff>
    </xdr:to>
    <xdr:pic>
      <xdr:nvPicPr>
        <xdr:cNvPr id="6" name="Afbeelding 5"/>
        <xdr:cNvPicPr>
          <a:picLocks noChangeAspect="1"/>
        </xdr:cNvPicPr>
      </xdr:nvPicPr>
      <xdr:blipFill>
        <a:blip xmlns:r="http://schemas.openxmlformats.org/officeDocument/2006/relationships" r:embed="rId2"/>
        <a:stretch>
          <a:fillRect/>
        </a:stretch>
      </xdr:blipFill>
      <xdr:spPr>
        <a:xfrm>
          <a:off x="2714625" y="1690688"/>
          <a:ext cx="6015600" cy="4715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6</xdr:col>
      <xdr:colOff>0</xdr:colOff>
      <xdr:row>27</xdr:row>
      <xdr:rowOff>0</xdr:rowOff>
    </xdr:from>
    <xdr:to>
      <xdr:col>11</xdr:col>
      <xdr:colOff>0</xdr:colOff>
      <xdr:row>37</xdr:row>
      <xdr:rowOff>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10</xdr:row>
      <xdr:rowOff>0</xdr:rowOff>
    </xdr:from>
    <xdr:to>
      <xdr:col>4</xdr:col>
      <xdr:colOff>1618225</xdr:colOff>
      <xdr:row>39</xdr:row>
      <xdr:rowOff>91516</xdr:rowOff>
    </xdr:to>
    <xdr:pic>
      <xdr:nvPicPr>
        <xdr:cNvPr id="7" name="Afbeelding 6"/>
        <xdr:cNvPicPr>
          <a:picLocks noChangeAspect="1"/>
        </xdr:cNvPicPr>
      </xdr:nvPicPr>
      <xdr:blipFill>
        <a:blip xmlns:r="http://schemas.openxmlformats.org/officeDocument/2006/relationships" r:embed="rId2"/>
        <a:stretch>
          <a:fillRect/>
        </a:stretch>
      </xdr:blipFill>
      <xdr:spPr>
        <a:xfrm>
          <a:off x="2714625" y="1690688"/>
          <a:ext cx="6015600" cy="47270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27</xdr:row>
      <xdr:rowOff>0</xdr:rowOff>
    </xdr:from>
    <xdr:to>
      <xdr:col>11</xdr:col>
      <xdr:colOff>0</xdr:colOff>
      <xdr:row>37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10</xdr:row>
      <xdr:rowOff>0</xdr:rowOff>
    </xdr:from>
    <xdr:to>
      <xdr:col>4</xdr:col>
      <xdr:colOff>1618225</xdr:colOff>
      <xdr:row>38</xdr:row>
      <xdr:rowOff>98282</xdr:rowOff>
    </xdr:to>
    <xdr:pic>
      <xdr:nvPicPr>
        <xdr:cNvPr id="6" name="Afbeelding 5"/>
        <xdr:cNvPicPr>
          <a:picLocks noChangeAspect="1"/>
        </xdr:cNvPicPr>
      </xdr:nvPicPr>
      <xdr:blipFill>
        <a:blip xmlns:r="http://schemas.openxmlformats.org/officeDocument/2006/relationships" r:embed="rId2"/>
        <a:stretch>
          <a:fillRect/>
        </a:stretch>
      </xdr:blipFill>
      <xdr:spPr>
        <a:xfrm>
          <a:off x="2714625" y="1690688"/>
          <a:ext cx="6015600" cy="456709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1129%20Dashboard%20internetactiviteiten%20Den%20Ha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oorblad"/>
      <sheetName val="Inhoud"/>
      <sheetName val="Handleiding"/>
      <sheetName val="1 Sociale netwerken"/>
      <sheetName val="2 Digitale overheid"/>
      <sheetName val="3 Medische informatie"/>
      <sheetName val="4 Internetbankieren"/>
      <sheetName val="Technische toelichting"/>
      <sheetName val="Bronbestanden"/>
      <sheetName val="Wijkdata"/>
      <sheetName val="Draaitabel"/>
    </sheetNames>
    <sheetDataSet>
      <sheetData sheetId="0"/>
      <sheetData sheetId="1"/>
      <sheetData sheetId="2"/>
      <sheetData sheetId="3"/>
      <sheetData sheetId="4"/>
      <sheetData sheetId="5"/>
      <sheetData sheetId="6"/>
      <sheetData sheetId="7"/>
      <sheetData sheetId="8"/>
      <sheetData sheetId="9">
        <row r="2">
          <cell r="G2" t="str">
            <v>02 Belgisch Park</v>
          </cell>
        </row>
        <row r="3">
          <cell r="G3" t="str">
            <v>03 Westbroekpark en Duttendel</v>
          </cell>
        </row>
        <row r="4">
          <cell r="G4" t="str">
            <v>04 Benoordenhout</v>
          </cell>
        </row>
        <row r="5">
          <cell r="G5" t="str">
            <v>05 Archipelbuurt</v>
          </cell>
        </row>
        <row r="6">
          <cell r="G6" t="str">
            <v>06 Van Stolkpark en Scheveningse Bosjes</v>
          </cell>
        </row>
        <row r="7">
          <cell r="G7" t="str">
            <v>07 Scheveningen</v>
          </cell>
        </row>
        <row r="8">
          <cell r="G8" t="str">
            <v>08 Duindorp</v>
          </cell>
        </row>
        <row r="9">
          <cell r="G9" t="str">
            <v>09 Geuzen- en Statenkwartier</v>
          </cell>
        </row>
        <row r="10">
          <cell r="G10" t="str">
            <v>11 Duinoord</v>
          </cell>
        </row>
        <row r="11">
          <cell r="G11" t="str">
            <v>12 Bomen- en Bloemenbuurt</v>
          </cell>
        </row>
        <row r="12">
          <cell r="G12" t="str">
            <v>13 Vogelwijk</v>
          </cell>
        </row>
        <row r="13">
          <cell r="G13" t="str">
            <v>14 Bohemen en Meer en Bos</v>
          </cell>
        </row>
        <row r="14">
          <cell r="G14" t="str">
            <v>15 Kijkduin en Ockenburgh</v>
          </cell>
        </row>
        <row r="15">
          <cell r="G15" t="str">
            <v>16 Kraayenstein en de Uithof</v>
          </cell>
        </row>
        <row r="16">
          <cell r="G16" t="str">
            <v>17 Loosduinen</v>
          </cell>
        </row>
        <row r="17">
          <cell r="G17" t="str">
            <v>18 Waldeck</v>
          </cell>
        </row>
        <row r="18">
          <cell r="G18" t="str">
            <v>19 Vruchtenbuurt</v>
          </cell>
        </row>
        <row r="19">
          <cell r="G19" t="str">
            <v>20 Valkenboskwartier</v>
          </cell>
        </row>
        <row r="20">
          <cell r="G20" t="str">
            <v>21 Regentessekwartier</v>
          </cell>
        </row>
        <row r="21">
          <cell r="G21" t="str">
            <v>22 Zeeheldenkwartier</v>
          </cell>
        </row>
        <row r="22">
          <cell r="G22" t="str">
            <v>23 Willemspark</v>
          </cell>
        </row>
        <row r="23">
          <cell r="G23" t="str">
            <v>25 Mariahoeve en Marlot</v>
          </cell>
        </row>
        <row r="24">
          <cell r="G24" t="str">
            <v>26 Bezuidenhout</v>
          </cell>
        </row>
        <row r="25">
          <cell r="G25" t="str">
            <v>27 Stationsbuurt</v>
          </cell>
        </row>
        <row r="26">
          <cell r="G26" t="str">
            <v>28 Centrum</v>
          </cell>
        </row>
        <row r="27">
          <cell r="G27" t="str">
            <v>29 Schildersbuurt</v>
          </cell>
        </row>
        <row r="28">
          <cell r="G28" t="str">
            <v>30 Transvaalkwartier</v>
          </cell>
        </row>
        <row r="29">
          <cell r="G29" t="str">
            <v>31 Rustenburg en Oostbroek</v>
          </cell>
        </row>
        <row r="30">
          <cell r="G30" t="str">
            <v>32 Leyenburg</v>
          </cell>
        </row>
        <row r="31">
          <cell r="G31" t="str">
            <v>33 Bouwlust en Vrederust</v>
          </cell>
        </row>
        <row r="32">
          <cell r="G32" t="str">
            <v>34 Morgenstond</v>
          </cell>
        </row>
        <row r="33">
          <cell r="G33" t="str">
            <v>36 Moerwijk</v>
          </cell>
        </row>
        <row r="34">
          <cell r="G34" t="str">
            <v>37 Groente- en Fruitmarkt</v>
          </cell>
        </row>
        <row r="35">
          <cell r="G35" t="str">
            <v>38 Laakkwartier en Spoorwijk</v>
          </cell>
        </row>
        <row r="36">
          <cell r="G36" t="str">
            <v>39 Binckhorst</v>
          </cell>
        </row>
        <row r="37">
          <cell r="G37" t="str">
            <v>40 Wateringse Veld</v>
          </cell>
        </row>
        <row r="38">
          <cell r="G38" t="str">
            <v>42 Ypenburg</v>
          </cell>
        </row>
        <row r="39">
          <cell r="G39" t="str">
            <v>44 Leidschenveen</v>
          </cell>
        </row>
      </sheetData>
      <sheetData sheetId="10"/>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Geijtenbeek, L." refreshedDate="44526.781303009258" createdVersion="6" refreshedVersion="6" minRefreshableVersion="3" recordCount="521">
  <cacheSource type="worksheet">
    <worksheetSource ref="A1:E1048576" sheet="Wijkdata"/>
  </cacheSource>
  <cacheFields count="5">
    <cacheField name="wijknr" numFmtId="0">
      <sharedItems containsString="0" containsBlank="1" containsNumber="1" containsInteger="1" minValue="0" maxValue="44" count="45">
        <n v="0"/>
        <n v="2"/>
        <n v="3"/>
        <n v="4"/>
        <n v="5"/>
        <n v="6"/>
        <n v="7"/>
        <n v="8"/>
        <n v="9"/>
        <n v="11"/>
        <n v="12"/>
        <n v="13"/>
        <n v="14"/>
        <n v="15"/>
        <n v="16"/>
        <n v="17"/>
        <n v="18"/>
        <n v="19"/>
        <n v="20"/>
        <n v="21"/>
        <n v="22"/>
        <n v="23"/>
        <n v="25"/>
        <n v="26"/>
        <n v="27"/>
        <n v="28"/>
        <n v="29"/>
        <n v="30"/>
        <n v="31"/>
        <n v="32"/>
        <n v="33"/>
        <n v="34"/>
        <n v="36"/>
        <n v="37"/>
        <n v="38"/>
        <n v="39"/>
        <n v="40"/>
        <n v="42"/>
        <n v="44"/>
        <m/>
        <n v="35" u="1"/>
        <n v="24" u="1"/>
        <n v="41" u="1"/>
        <n v="43" u="1"/>
        <n v="10" u="1"/>
      </sharedItems>
    </cacheField>
    <cacheField name="Regiocode2020" numFmtId="0">
      <sharedItems containsBlank="1"/>
    </cacheField>
    <cacheField name="indicator" numFmtId="0">
      <sharedItems containsBlank="1" count="5">
        <s v="socnet"/>
        <s v="overheid"/>
        <s v="medisch"/>
        <s v="bankieren"/>
        <m/>
      </sharedItems>
    </cacheField>
    <cacheField name="soort" numFmtId="0">
      <sharedItems containsBlank="1" count="9">
        <s v="gem_p"/>
        <s v="nee6"/>
        <s v="nee11"/>
        <s v="nee16"/>
        <s v="nee3"/>
        <s v="nee8"/>
        <s v="nee9"/>
        <s v="nee5"/>
        <m/>
      </sharedItems>
    </cacheField>
    <cacheField name="percentage" numFmtId="0">
      <sharedItems containsString="0" containsBlank="1" containsNumber="1" containsInteger="1" minValue="0" maxValue="1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21">
  <r>
    <x v="0"/>
    <s v="GM0518"/>
    <x v="0"/>
    <x v="0"/>
    <n v="71"/>
  </r>
  <r>
    <x v="0"/>
    <s v="GM0518"/>
    <x v="1"/>
    <x v="0"/>
    <n v="75"/>
  </r>
  <r>
    <x v="0"/>
    <s v="GM0518"/>
    <x v="2"/>
    <x v="0"/>
    <n v="75"/>
  </r>
  <r>
    <x v="0"/>
    <s v="GM0518"/>
    <x v="3"/>
    <x v="0"/>
    <n v="93"/>
  </r>
  <r>
    <x v="0"/>
    <s v="GM0518"/>
    <x v="0"/>
    <x v="1"/>
    <n v="83"/>
  </r>
  <r>
    <x v="0"/>
    <s v="GM0518"/>
    <x v="0"/>
    <x v="2"/>
    <n v="9"/>
  </r>
  <r>
    <x v="0"/>
    <s v="GM0518"/>
    <x v="0"/>
    <x v="3"/>
    <n v="8"/>
  </r>
  <r>
    <x v="0"/>
    <s v="GM0518"/>
    <x v="1"/>
    <x v="4"/>
    <n v="0"/>
  </r>
  <r>
    <x v="0"/>
    <s v="GM0518"/>
    <x v="1"/>
    <x v="5"/>
    <n v="65"/>
  </r>
  <r>
    <x v="0"/>
    <s v="GM0518"/>
    <x v="1"/>
    <x v="6"/>
    <n v="35"/>
  </r>
  <r>
    <x v="0"/>
    <s v="GM0518"/>
    <x v="2"/>
    <x v="7"/>
    <n v="72"/>
  </r>
  <r>
    <x v="0"/>
    <s v="GM0518"/>
    <x v="2"/>
    <x v="5"/>
    <n v="28"/>
  </r>
  <r>
    <x v="0"/>
    <s v="GM0518"/>
    <x v="3"/>
    <x v="7"/>
    <n v="100"/>
  </r>
  <r>
    <x v="1"/>
    <s v="WK051802"/>
    <x v="0"/>
    <x v="0"/>
    <n v="67"/>
  </r>
  <r>
    <x v="1"/>
    <s v="WK051802"/>
    <x v="1"/>
    <x v="0"/>
    <n v="79"/>
  </r>
  <r>
    <x v="1"/>
    <s v="WK051802"/>
    <x v="2"/>
    <x v="0"/>
    <n v="76"/>
  </r>
  <r>
    <x v="1"/>
    <s v="WK051802"/>
    <x v="3"/>
    <x v="0"/>
    <n v="93"/>
  </r>
  <r>
    <x v="1"/>
    <s v="WK051802"/>
    <x v="0"/>
    <x v="1"/>
    <n v="91"/>
  </r>
  <r>
    <x v="1"/>
    <s v="WK051802"/>
    <x v="0"/>
    <x v="2"/>
    <n v="9"/>
  </r>
  <r>
    <x v="1"/>
    <s v="WK051802"/>
    <x v="0"/>
    <x v="3"/>
    <n v="0"/>
  </r>
  <r>
    <x v="1"/>
    <s v="WK051802"/>
    <x v="1"/>
    <x v="4"/>
    <n v="1"/>
  </r>
  <r>
    <x v="1"/>
    <s v="WK051802"/>
    <x v="1"/>
    <x v="5"/>
    <n v="60"/>
  </r>
  <r>
    <x v="1"/>
    <s v="WK051802"/>
    <x v="1"/>
    <x v="6"/>
    <n v="39"/>
  </r>
  <r>
    <x v="1"/>
    <s v="WK051802"/>
    <x v="2"/>
    <x v="7"/>
    <n v="59"/>
  </r>
  <r>
    <x v="1"/>
    <s v="WK051802"/>
    <x v="2"/>
    <x v="5"/>
    <n v="41"/>
  </r>
  <r>
    <x v="1"/>
    <s v="WK051802"/>
    <x v="3"/>
    <x v="7"/>
    <n v="100"/>
  </r>
  <r>
    <x v="2"/>
    <s v="WK051803"/>
    <x v="0"/>
    <x v="0"/>
    <n v="57"/>
  </r>
  <r>
    <x v="2"/>
    <s v="WK051803"/>
    <x v="1"/>
    <x v="0"/>
    <n v="79"/>
  </r>
  <r>
    <x v="2"/>
    <s v="WK051803"/>
    <x v="2"/>
    <x v="0"/>
    <n v="74"/>
  </r>
  <r>
    <x v="2"/>
    <s v="WK051803"/>
    <x v="3"/>
    <x v="0"/>
    <n v="91"/>
  </r>
  <r>
    <x v="2"/>
    <s v="WK051803"/>
    <x v="0"/>
    <x v="1"/>
    <n v="98"/>
  </r>
  <r>
    <x v="2"/>
    <s v="WK051803"/>
    <x v="0"/>
    <x v="2"/>
    <n v="2"/>
  </r>
  <r>
    <x v="2"/>
    <s v="WK051803"/>
    <x v="0"/>
    <x v="3"/>
    <n v="0"/>
  </r>
  <r>
    <x v="2"/>
    <s v="WK051803"/>
    <x v="1"/>
    <x v="4"/>
    <n v="1"/>
  </r>
  <r>
    <x v="2"/>
    <s v="WK051803"/>
    <x v="1"/>
    <x v="5"/>
    <n v="61"/>
  </r>
  <r>
    <x v="2"/>
    <s v="WK051803"/>
    <x v="1"/>
    <x v="6"/>
    <n v="38"/>
  </r>
  <r>
    <x v="2"/>
    <s v="WK051803"/>
    <x v="2"/>
    <x v="7"/>
    <n v="37"/>
  </r>
  <r>
    <x v="2"/>
    <s v="WK051803"/>
    <x v="2"/>
    <x v="5"/>
    <n v="63"/>
  </r>
  <r>
    <x v="2"/>
    <s v="WK051803"/>
    <x v="3"/>
    <x v="7"/>
    <n v="100"/>
  </r>
  <r>
    <x v="3"/>
    <s v="WK051804"/>
    <x v="0"/>
    <x v="0"/>
    <n v="60"/>
  </r>
  <r>
    <x v="3"/>
    <s v="WK051804"/>
    <x v="1"/>
    <x v="0"/>
    <n v="81"/>
  </r>
  <r>
    <x v="3"/>
    <s v="WK051804"/>
    <x v="2"/>
    <x v="0"/>
    <n v="76"/>
  </r>
  <r>
    <x v="3"/>
    <s v="WK051804"/>
    <x v="3"/>
    <x v="0"/>
    <n v="93"/>
  </r>
  <r>
    <x v="3"/>
    <s v="WK051804"/>
    <x v="0"/>
    <x v="1"/>
    <n v="71"/>
  </r>
  <r>
    <x v="3"/>
    <s v="WK051804"/>
    <x v="0"/>
    <x v="2"/>
    <n v="8"/>
  </r>
  <r>
    <x v="3"/>
    <s v="WK051804"/>
    <x v="0"/>
    <x v="3"/>
    <n v="21"/>
  </r>
  <r>
    <x v="3"/>
    <s v="WK051804"/>
    <x v="1"/>
    <x v="4"/>
    <n v="1"/>
  </r>
  <r>
    <x v="3"/>
    <s v="WK051804"/>
    <x v="1"/>
    <x v="5"/>
    <n v="53"/>
  </r>
  <r>
    <x v="3"/>
    <s v="WK051804"/>
    <x v="1"/>
    <x v="6"/>
    <n v="46"/>
  </r>
  <r>
    <x v="3"/>
    <s v="WK051804"/>
    <x v="2"/>
    <x v="7"/>
    <n v="39"/>
  </r>
  <r>
    <x v="3"/>
    <s v="WK051804"/>
    <x v="2"/>
    <x v="5"/>
    <n v="61"/>
  </r>
  <r>
    <x v="3"/>
    <s v="WK051804"/>
    <x v="3"/>
    <x v="7"/>
    <n v="100"/>
  </r>
  <r>
    <x v="4"/>
    <s v="WK051805"/>
    <x v="0"/>
    <x v="0"/>
    <n v="62"/>
  </r>
  <r>
    <x v="4"/>
    <s v="WK051805"/>
    <x v="1"/>
    <x v="0"/>
    <n v="79"/>
  </r>
  <r>
    <x v="4"/>
    <s v="WK051805"/>
    <x v="2"/>
    <x v="0"/>
    <n v="76"/>
  </r>
  <r>
    <x v="4"/>
    <s v="WK051805"/>
    <x v="3"/>
    <x v="0"/>
    <n v="93"/>
  </r>
  <r>
    <x v="4"/>
    <s v="WK051805"/>
    <x v="0"/>
    <x v="1"/>
    <n v="64"/>
  </r>
  <r>
    <x v="4"/>
    <s v="WK051805"/>
    <x v="0"/>
    <x v="2"/>
    <n v="5"/>
  </r>
  <r>
    <x v="4"/>
    <s v="WK051805"/>
    <x v="0"/>
    <x v="3"/>
    <n v="31"/>
  </r>
  <r>
    <x v="4"/>
    <s v="WK051805"/>
    <x v="1"/>
    <x v="4"/>
    <n v="1"/>
  </r>
  <r>
    <x v="4"/>
    <s v="WK051805"/>
    <x v="1"/>
    <x v="5"/>
    <n v="59"/>
  </r>
  <r>
    <x v="4"/>
    <s v="WK051805"/>
    <x v="1"/>
    <x v="6"/>
    <n v="40"/>
  </r>
  <r>
    <x v="4"/>
    <s v="WK051805"/>
    <x v="2"/>
    <x v="7"/>
    <n v="51"/>
  </r>
  <r>
    <x v="4"/>
    <s v="WK051805"/>
    <x v="2"/>
    <x v="5"/>
    <n v="49"/>
  </r>
  <r>
    <x v="4"/>
    <s v="WK051805"/>
    <x v="3"/>
    <x v="7"/>
    <n v="100"/>
  </r>
  <r>
    <x v="5"/>
    <s v="WK051806"/>
    <x v="0"/>
    <x v="0"/>
    <n v="63"/>
  </r>
  <r>
    <x v="5"/>
    <s v="WK051806"/>
    <x v="1"/>
    <x v="0"/>
    <n v="78"/>
  </r>
  <r>
    <x v="5"/>
    <s v="WK051806"/>
    <x v="2"/>
    <x v="0"/>
    <n v="75"/>
  </r>
  <r>
    <x v="5"/>
    <s v="WK051806"/>
    <x v="3"/>
    <x v="0"/>
    <n v="91"/>
  </r>
  <r>
    <x v="5"/>
    <s v="WK051806"/>
    <x v="0"/>
    <x v="1"/>
    <n v="94"/>
  </r>
  <r>
    <x v="5"/>
    <s v="WK051806"/>
    <x v="0"/>
    <x v="2"/>
    <n v="6"/>
  </r>
  <r>
    <x v="5"/>
    <s v="WK051806"/>
    <x v="0"/>
    <x v="3"/>
    <n v="0"/>
  </r>
  <r>
    <x v="5"/>
    <s v="WK051806"/>
    <x v="1"/>
    <x v="4"/>
    <n v="3"/>
  </r>
  <r>
    <x v="5"/>
    <s v="WK051806"/>
    <x v="1"/>
    <x v="5"/>
    <n v="52"/>
  </r>
  <r>
    <x v="5"/>
    <s v="WK051806"/>
    <x v="1"/>
    <x v="6"/>
    <n v="45"/>
  </r>
  <r>
    <x v="5"/>
    <s v="WK051806"/>
    <x v="2"/>
    <x v="7"/>
    <n v="56"/>
  </r>
  <r>
    <x v="5"/>
    <s v="WK051806"/>
    <x v="2"/>
    <x v="5"/>
    <n v="44"/>
  </r>
  <r>
    <x v="5"/>
    <s v="WK051806"/>
    <x v="3"/>
    <x v="7"/>
    <n v="100"/>
  </r>
  <r>
    <x v="6"/>
    <s v="WK051807"/>
    <x v="0"/>
    <x v="0"/>
    <n v="67"/>
  </r>
  <r>
    <x v="6"/>
    <s v="WK051807"/>
    <x v="1"/>
    <x v="0"/>
    <n v="76"/>
  </r>
  <r>
    <x v="6"/>
    <s v="WK051807"/>
    <x v="2"/>
    <x v="0"/>
    <n v="75"/>
  </r>
  <r>
    <x v="6"/>
    <s v="WK051807"/>
    <x v="3"/>
    <x v="0"/>
    <n v="93"/>
  </r>
  <r>
    <x v="6"/>
    <s v="WK051807"/>
    <x v="0"/>
    <x v="1"/>
    <n v="81"/>
  </r>
  <r>
    <x v="6"/>
    <s v="WK051807"/>
    <x v="0"/>
    <x v="2"/>
    <n v="9"/>
  </r>
  <r>
    <x v="6"/>
    <s v="WK051807"/>
    <x v="0"/>
    <x v="3"/>
    <n v="10"/>
  </r>
  <r>
    <x v="6"/>
    <s v="WK051807"/>
    <x v="1"/>
    <x v="4"/>
    <n v="0"/>
  </r>
  <r>
    <x v="6"/>
    <s v="WK051807"/>
    <x v="1"/>
    <x v="5"/>
    <n v="67"/>
  </r>
  <r>
    <x v="6"/>
    <s v="WK051807"/>
    <x v="1"/>
    <x v="6"/>
    <n v="33"/>
  </r>
  <r>
    <x v="6"/>
    <s v="WK051807"/>
    <x v="2"/>
    <x v="7"/>
    <n v="63"/>
  </r>
  <r>
    <x v="6"/>
    <s v="WK051807"/>
    <x v="2"/>
    <x v="5"/>
    <n v="37"/>
  </r>
  <r>
    <x v="6"/>
    <s v="WK051807"/>
    <x v="3"/>
    <x v="7"/>
    <n v="100"/>
  </r>
  <r>
    <x v="7"/>
    <s v="WK051808"/>
    <x v="0"/>
    <x v="0"/>
    <n v="68"/>
  </r>
  <r>
    <x v="7"/>
    <s v="WK051808"/>
    <x v="1"/>
    <x v="0"/>
    <n v="73"/>
  </r>
  <r>
    <x v="7"/>
    <s v="WK051808"/>
    <x v="2"/>
    <x v="0"/>
    <n v="74"/>
  </r>
  <r>
    <x v="7"/>
    <s v="WK051808"/>
    <x v="3"/>
    <x v="0"/>
    <n v="92"/>
  </r>
  <r>
    <x v="7"/>
    <s v="WK051808"/>
    <x v="0"/>
    <x v="1"/>
    <n v="69"/>
  </r>
  <r>
    <x v="7"/>
    <s v="WK051808"/>
    <x v="0"/>
    <x v="2"/>
    <n v="5"/>
  </r>
  <r>
    <x v="7"/>
    <s v="WK051808"/>
    <x v="0"/>
    <x v="3"/>
    <n v="26"/>
  </r>
  <r>
    <x v="7"/>
    <s v="WK051808"/>
    <x v="1"/>
    <x v="4"/>
    <n v="0"/>
  </r>
  <r>
    <x v="7"/>
    <s v="WK051808"/>
    <x v="1"/>
    <x v="5"/>
    <n v="74"/>
  </r>
  <r>
    <x v="7"/>
    <s v="WK051808"/>
    <x v="1"/>
    <x v="6"/>
    <n v="26"/>
  </r>
  <r>
    <x v="7"/>
    <s v="WK051808"/>
    <x v="2"/>
    <x v="7"/>
    <n v="74"/>
  </r>
  <r>
    <x v="7"/>
    <s v="WK051808"/>
    <x v="2"/>
    <x v="5"/>
    <n v="26"/>
  </r>
  <r>
    <x v="7"/>
    <s v="WK051808"/>
    <x v="3"/>
    <x v="7"/>
    <n v="100"/>
  </r>
  <r>
    <x v="8"/>
    <s v="WK051809"/>
    <x v="0"/>
    <x v="0"/>
    <n v="65"/>
  </r>
  <r>
    <x v="8"/>
    <s v="WK051809"/>
    <x v="1"/>
    <x v="0"/>
    <n v="79"/>
  </r>
  <r>
    <x v="8"/>
    <s v="WK051809"/>
    <x v="2"/>
    <x v="0"/>
    <n v="76"/>
  </r>
  <r>
    <x v="8"/>
    <s v="WK051809"/>
    <x v="3"/>
    <x v="0"/>
    <n v="93"/>
  </r>
  <r>
    <x v="8"/>
    <s v="WK051809"/>
    <x v="0"/>
    <x v="1"/>
    <n v="65"/>
  </r>
  <r>
    <x v="8"/>
    <s v="WK051809"/>
    <x v="0"/>
    <x v="2"/>
    <n v="7"/>
  </r>
  <r>
    <x v="8"/>
    <s v="WK051809"/>
    <x v="0"/>
    <x v="3"/>
    <n v="28"/>
  </r>
  <r>
    <x v="8"/>
    <s v="WK051809"/>
    <x v="1"/>
    <x v="4"/>
    <n v="1"/>
  </r>
  <r>
    <x v="8"/>
    <s v="WK051809"/>
    <x v="1"/>
    <x v="5"/>
    <n v="57"/>
  </r>
  <r>
    <x v="8"/>
    <s v="WK051809"/>
    <x v="1"/>
    <x v="6"/>
    <n v="42"/>
  </r>
  <r>
    <x v="8"/>
    <s v="WK051809"/>
    <x v="2"/>
    <x v="7"/>
    <n v="58"/>
  </r>
  <r>
    <x v="8"/>
    <s v="WK051809"/>
    <x v="2"/>
    <x v="5"/>
    <n v="42"/>
  </r>
  <r>
    <x v="8"/>
    <s v="WK051809"/>
    <x v="3"/>
    <x v="7"/>
    <n v="100"/>
  </r>
  <r>
    <x v="9"/>
    <s v="WK051811"/>
    <x v="0"/>
    <x v="0"/>
    <n v="67"/>
  </r>
  <r>
    <x v="9"/>
    <s v="WK051811"/>
    <x v="1"/>
    <x v="0"/>
    <n v="81"/>
  </r>
  <r>
    <x v="9"/>
    <s v="WK051811"/>
    <x v="2"/>
    <x v="0"/>
    <n v="78"/>
  </r>
  <r>
    <x v="9"/>
    <s v="WK051811"/>
    <x v="3"/>
    <x v="0"/>
    <n v="94"/>
  </r>
  <r>
    <x v="9"/>
    <s v="WK051811"/>
    <x v="0"/>
    <x v="1"/>
    <n v="58"/>
  </r>
  <r>
    <x v="9"/>
    <s v="WK051811"/>
    <x v="0"/>
    <x v="2"/>
    <n v="12"/>
  </r>
  <r>
    <x v="9"/>
    <s v="WK051811"/>
    <x v="0"/>
    <x v="3"/>
    <n v="30"/>
  </r>
  <r>
    <x v="9"/>
    <s v="WK051811"/>
    <x v="1"/>
    <x v="4"/>
    <n v="1"/>
  </r>
  <r>
    <x v="9"/>
    <s v="WK051811"/>
    <x v="1"/>
    <x v="5"/>
    <n v="54"/>
  </r>
  <r>
    <x v="9"/>
    <s v="WK051811"/>
    <x v="1"/>
    <x v="6"/>
    <n v="45"/>
  </r>
  <r>
    <x v="9"/>
    <s v="WK051811"/>
    <x v="2"/>
    <x v="7"/>
    <n v="64"/>
  </r>
  <r>
    <x v="9"/>
    <s v="WK051811"/>
    <x v="2"/>
    <x v="5"/>
    <n v="36"/>
  </r>
  <r>
    <x v="9"/>
    <s v="WK051811"/>
    <x v="3"/>
    <x v="7"/>
    <n v="100"/>
  </r>
  <r>
    <x v="10"/>
    <s v="WK051812"/>
    <x v="0"/>
    <x v="0"/>
    <n v="65"/>
  </r>
  <r>
    <x v="10"/>
    <s v="WK051812"/>
    <x v="1"/>
    <x v="0"/>
    <n v="79"/>
  </r>
  <r>
    <x v="10"/>
    <s v="WK051812"/>
    <x v="2"/>
    <x v="0"/>
    <n v="77"/>
  </r>
  <r>
    <x v="10"/>
    <s v="WK051812"/>
    <x v="3"/>
    <x v="0"/>
    <n v="94"/>
  </r>
  <r>
    <x v="10"/>
    <s v="WK051812"/>
    <x v="0"/>
    <x v="1"/>
    <n v="82"/>
  </r>
  <r>
    <x v="10"/>
    <s v="WK051812"/>
    <x v="0"/>
    <x v="2"/>
    <n v="11"/>
  </r>
  <r>
    <x v="10"/>
    <s v="WK051812"/>
    <x v="0"/>
    <x v="3"/>
    <n v="8"/>
  </r>
  <r>
    <x v="10"/>
    <s v="WK051812"/>
    <x v="1"/>
    <x v="4"/>
    <n v="1"/>
  </r>
  <r>
    <x v="10"/>
    <s v="WK051812"/>
    <x v="1"/>
    <x v="5"/>
    <n v="68"/>
  </r>
  <r>
    <x v="10"/>
    <s v="WK051812"/>
    <x v="1"/>
    <x v="6"/>
    <n v="31"/>
  </r>
  <r>
    <x v="10"/>
    <s v="WK051812"/>
    <x v="2"/>
    <x v="7"/>
    <n v="55"/>
  </r>
  <r>
    <x v="10"/>
    <s v="WK051812"/>
    <x v="2"/>
    <x v="5"/>
    <n v="45"/>
  </r>
  <r>
    <x v="10"/>
    <s v="WK051812"/>
    <x v="3"/>
    <x v="7"/>
    <n v="100"/>
  </r>
  <r>
    <x v="11"/>
    <s v="WK051813"/>
    <x v="0"/>
    <x v="0"/>
    <n v="58"/>
  </r>
  <r>
    <x v="11"/>
    <s v="WK051813"/>
    <x v="1"/>
    <x v="0"/>
    <n v="82"/>
  </r>
  <r>
    <x v="11"/>
    <s v="WK051813"/>
    <x v="2"/>
    <x v="0"/>
    <n v="77"/>
  </r>
  <r>
    <x v="11"/>
    <s v="WK051813"/>
    <x v="3"/>
    <x v="0"/>
    <n v="93"/>
  </r>
  <r>
    <x v="11"/>
    <s v="WK051813"/>
    <x v="0"/>
    <x v="1"/>
    <n v="57"/>
  </r>
  <r>
    <x v="11"/>
    <s v="WK051813"/>
    <x v="0"/>
    <x v="2"/>
    <n v="4"/>
  </r>
  <r>
    <x v="11"/>
    <s v="WK051813"/>
    <x v="0"/>
    <x v="3"/>
    <n v="39"/>
  </r>
  <r>
    <x v="11"/>
    <s v="WK051813"/>
    <x v="1"/>
    <x v="4"/>
    <n v="3"/>
  </r>
  <r>
    <x v="11"/>
    <s v="WK051813"/>
    <x v="1"/>
    <x v="5"/>
    <n v="58"/>
  </r>
  <r>
    <x v="11"/>
    <s v="WK051813"/>
    <x v="1"/>
    <x v="6"/>
    <n v="38"/>
  </r>
  <r>
    <x v="11"/>
    <s v="WK051813"/>
    <x v="2"/>
    <x v="7"/>
    <n v="45"/>
  </r>
  <r>
    <x v="11"/>
    <s v="WK051813"/>
    <x v="2"/>
    <x v="5"/>
    <n v="55"/>
  </r>
  <r>
    <x v="11"/>
    <s v="WK051813"/>
    <x v="3"/>
    <x v="7"/>
    <n v="100"/>
  </r>
  <r>
    <x v="12"/>
    <s v="WK051814"/>
    <x v="0"/>
    <x v="0"/>
    <n v="61"/>
  </r>
  <r>
    <x v="12"/>
    <s v="WK051814"/>
    <x v="1"/>
    <x v="0"/>
    <n v="78"/>
  </r>
  <r>
    <x v="12"/>
    <s v="WK051814"/>
    <x v="2"/>
    <x v="0"/>
    <n v="75"/>
  </r>
  <r>
    <x v="12"/>
    <s v="WK051814"/>
    <x v="3"/>
    <x v="0"/>
    <n v="93"/>
  </r>
  <r>
    <x v="12"/>
    <s v="WK051814"/>
    <x v="0"/>
    <x v="1"/>
    <n v="95"/>
  </r>
  <r>
    <x v="12"/>
    <s v="WK051814"/>
    <x v="0"/>
    <x v="2"/>
    <n v="5"/>
  </r>
  <r>
    <x v="12"/>
    <s v="WK051814"/>
    <x v="0"/>
    <x v="3"/>
    <n v="0"/>
  </r>
  <r>
    <x v="12"/>
    <s v="WK051814"/>
    <x v="1"/>
    <x v="4"/>
    <n v="0"/>
  </r>
  <r>
    <x v="12"/>
    <s v="WK051814"/>
    <x v="1"/>
    <x v="5"/>
    <n v="75"/>
  </r>
  <r>
    <x v="12"/>
    <s v="WK051814"/>
    <x v="1"/>
    <x v="6"/>
    <n v="24"/>
  </r>
  <r>
    <x v="12"/>
    <s v="WK051814"/>
    <x v="2"/>
    <x v="7"/>
    <n v="43"/>
  </r>
  <r>
    <x v="12"/>
    <s v="WK051814"/>
    <x v="2"/>
    <x v="5"/>
    <n v="57"/>
  </r>
  <r>
    <x v="12"/>
    <s v="WK051814"/>
    <x v="3"/>
    <x v="7"/>
    <n v="100"/>
  </r>
  <r>
    <x v="13"/>
    <s v="WK051815"/>
    <x v="0"/>
    <x v="0"/>
    <n v="57"/>
  </r>
  <r>
    <x v="13"/>
    <s v="WK051815"/>
    <x v="1"/>
    <x v="0"/>
    <n v="77"/>
  </r>
  <r>
    <x v="13"/>
    <s v="WK051815"/>
    <x v="2"/>
    <x v="0"/>
    <n v="74"/>
  </r>
  <r>
    <x v="13"/>
    <s v="WK051815"/>
    <x v="3"/>
    <x v="0"/>
    <n v="92"/>
  </r>
  <r>
    <x v="13"/>
    <s v="WK051815"/>
    <x v="0"/>
    <x v="1"/>
    <n v="81"/>
  </r>
  <r>
    <x v="13"/>
    <s v="WK051815"/>
    <x v="0"/>
    <x v="2"/>
    <n v="3"/>
  </r>
  <r>
    <x v="13"/>
    <s v="WK051815"/>
    <x v="0"/>
    <x v="3"/>
    <n v="17"/>
  </r>
  <r>
    <x v="13"/>
    <s v="WK051815"/>
    <x v="1"/>
    <x v="4"/>
    <n v="0"/>
  </r>
  <r>
    <x v="13"/>
    <s v="WK051815"/>
    <x v="1"/>
    <x v="5"/>
    <n v="65"/>
  </r>
  <r>
    <x v="13"/>
    <s v="WK051815"/>
    <x v="1"/>
    <x v="6"/>
    <n v="34"/>
  </r>
  <r>
    <x v="13"/>
    <s v="WK051815"/>
    <x v="2"/>
    <x v="7"/>
    <n v="46"/>
  </r>
  <r>
    <x v="13"/>
    <s v="WK051815"/>
    <x v="2"/>
    <x v="5"/>
    <n v="54"/>
  </r>
  <r>
    <x v="13"/>
    <s v="WK051815"/>
    <x v="3"/>
    <x v="7"/>
    <n v="100"/>
  </r>
  <r>
    <x v="14"/>
    <s v="WK051816"/>
    <x v="0"/>
    <x v="0"/>
    <n v="68"/>
  </r>
  <r>
    <x v="14"/>
    <s v="WK051816"/>
    <x v="1"/>
    <x v="0"/>
    <n v="78"/>
  </r>
  <r>
    <x v="14"/>
    <s v="WK051816"/>
    <x v="2"/>
    <x v="0"/>
    <n v="76"/>
  </r>
  <r>
    <x v="14"/>
    <s v="WK051816"/>
    <x v="3"/>
    <x v="0"/>
    <n v="93"/>
  </r>
  <r>
    <x v="14"/>
    <s v="WK051816"/>
    <x v="0"/>
    <x v="1"/>
    <n v="88"/>
  </r>
  <r>
    <x v="14"/>
    <s v="WK051816"/>
    <x v="0"/>
    <x v="2"/>
    <n v="12"/>
  </r>
  <r>
    <x v="14"/>
    <s v="WK051816"/>
    <x v="0"/>
    <x v="3"/>
    <n v="0"/>
  </r>
  <r>
    <x v="14"/>
    <s v="WK051816"/>
    <x v="1"/>
    <x v="4"/>
    <n v="1"/>
  </r>
  <r>
    <x v="14"/>
    <s v="WK051816"/>
    <x v="1"/>
    <x v="5"/>
    <n v="71"/>
  </r>
  <r>
    <x v="14"/>
    <s v="WK051816"/>
    <x v="1"/>
    <x v="6"/>
    <n v="28"/>
  </r>
  <r>
    <x v="14"/>
    <s v="WK051816"/>
    <x v="2"/>
    <x v="7"/>
    <n v="63"/>
  </r>
  <r>
    <x v="14"/>
    <s v="WK051816"/>
    <x v="2"/>
    <x v="5"/>
    <n v="37"/>
  </r>
  <r>
    <x v="14"/>
    <s v="WK051816"/>
    <x v="3"/>
    <x v="7"/>
    <n v="100"/>
  </r>
  <r>
    <x v="15"/>
    <s v="WK051817"/>
    <x v="0"/>
    <x v="0"/>
    <n v="68"/>
  </r>
  <r>
    <x v="15"/>
    <s v="WK051817"/>
    <x v="1"/>
    <x v="0"/>
    <n v="74"/>
  </r>
  <r>
    <x v="15"/>
    <s v="WK051817"/>
    <x v="2"/>
    <x v="0"/>
    <n v="74"/>
  </r>
  <r>
    <x v="15"/>
    <s v="WK051817"/>
    <x v="3"/>
    <x v="0"/>
    <n v="92"/>
  </r>
  <r>
    <x v="15"/>
    <s v="WK051817"/>
    <x v="0"/>
    <x v="1"/>
    <n v="96"/>
  </r>
  <r>
    <x v="15"/>
    <s v="WK051817"/>
    <x v="0"/>
    <x v="2"/>
    <n v="4"/>
  </r>
  <r>
    <x v="15"/>
    <s v="WK051817"/>
    <x v="0"/>
    <x v="3"/>
    <n v="0"/>
  </r>
  <r>
    <x v="15"/>
    <s v="WK051817"/>
    <x v="1"/>
    <x v="4"/>
    <n v="1"/>
  </r>
  <r>
    <x v="15"/>
    <s v="WK051817"/>
    <x v="1"/>
    <x v="5"/>
    <n v="73"/>
  </r>
  <r>
    <x v="15"/>
    <s v="WK051817"/>
    <x v="1"/>
    <x v="6"/>
    <n v="26"/>
  </r>
  <r>
    <x v="15"/>
    <s v="WK051817"/>
    <x v="2"/>
    <x v="7"/>
    <n v="62"/>
  </r>
  <r>
    <x v="15"/>
    <s v="WK051817"/>
    <x v="2"/>
    <x v="5"/>
    <n v="38"/>
  </r>
  <r>
    <x v="15"/>
    <s v="WK051817"/>
    <x v="3"/>
    <x v="7"/>
    <n v="100"/>
  </r>
  <r>
    <x v="16"/>
    <s v="WK051818"/>
    <x v="0"/>
    <x v="0"/>
    <n v="64"/>
  </r>
  <r>
    <x v="16"/>
    <s v="WK051818"/>
    <x v="1"/>
    <x v="0"/>
    <n v="74"/>
  </r>
  <r>
    <x v="16"/>
    <s v="WK051818"/>
    <x v="2"/>
    <x v="0"/>
    <n v="74"/>
  </r>
  <r>
    <x v="16"/>
    <s v="WK051818"/>
    <x v="3"/>
    <x v="0"/>
    <n v="92"/>
  </r>
  <r>
    <x v="16"/>
    <s v="WK051818"/>
    <x v="0"/>
    <x v="1"/>
    <n v="97"/>
  </r>
  <r>
    <x v="16"/>
    <s v="WK051818"/>
    <x v="0"/>
    <x v="2"/>
    <n v="3"/>
  </r>
  <r>
    <x v="16"/>
    <s v="WK051818"/>
    <x v="0"/>
    <x v="3"/>
    <n v="0"/>
  </r>
  <r>
    <x v="16"/>
    <s v="WK051818"/>
    <x v="1"/>
    <x v="4"/>
    <n v="0"/>
  </r>
  <r>
    <x v="16"/>
    <s v="WK051818"/>
    <x v="1"/>
    <x v="5"/>
    <n v="75"/>
  </r>
  <r>
    <x v="16"/>
    <s v="WK051818"/>
    <x v="1"/>
    <x v="6"/>
    <n v="25"/>
  </r>
  <r>
    <x v="16"/>
    <s v="WK051818"/>
    <x v="2"/>
    <x v="7"/>
    <n v="55"/>
  </r>
  <r>
    <x v="16"/>
    <s v="WK051818"/>
    <x v="2"/>
    <x v="5"/>
    <n v="45"/>
  </r>
  <r>
    <x v="16"/>
    <s v="WK051818"/>
    <x v="3"/>
    <x v="7"/>
    <n v="100"/>
  </r>
  <r>
    <x v="17"/>
    <s v="WK051819"/>
    <x v="0"/>
    <x v="0"/>
    <n v="65"/>
  </r>
  <r>
    <x v="17"/>
    <s v="WK051819"/>
    <x v="1"/>
    <x v="0"/>
    <n v="80"/>
  </r>
  <r>
    <x v="17"/>
    <s v="WK051819"/>
    <x v="2"/>
    <x v="0"/>
    <n v="77"/>
  </r>
  <r>
    <x v="17"/>
    <s v="WK051819"/>
    <x v="3"/>
    <x v="0"/>
    <n v="94"/>
  </r>
  <r>
    <x v="17"/>
    <s v="WK051819"/>
    <x v="0"/>
    <x v="1"/>
    <n v="56"/>
  </r>
  <r>
    <x v="17"/>
    <s v="WK051819"/>
    <x v="0"/>
    <x v="2"/>
    <n v="10"/>
  </r>
  <r>
    <x v="17"/>
    <s v="WK051819"/>
    <x v="0"/>
    <x v="3"/>
    <n v="35"/>
  </r>
  <r>
    <x v="17"/>
    <s v="WK051819"/>
    <x v="1"/>
    <x v="4"/>
    <n v="1"/>
  </r>
  <r>
    <x v="17"/>
    <s v="WK051819"/>
    <x v="1"/>
    <x v="5"/>
    <n v="69"/>
  </r>
  <r>
    <x v="17"/>
    <s v="WK051819"/>
    <x v="1"/>
    <x v="6"/>
    <n v="30"/>
  </r>
  <r>
    <x v="17"/>
    <s v="WK051819"/>
    <x v="2"/>
    <x v="7"/>
    <n v="59"/>
  </r>
  <r>
    <x v="17"/>
    <s v="WK051819"/>
    <x v="2"/>
    <x v="5"/>
    <n v="41"/>
  </r>
  <r>
    <x v="17"/>
    <s v="WK051819"/>
    <x v="3"/>
    <x v="7"/>
    <n v="100"/>
  </r>
  <r>
    <x v="18"/>
    <s v="WK051820"/>
    <x v="0"/>
    <x v="0"/>
    <n v="74"/>
  </r>
  <r>
    <x v="18"/>
    <s v="WK051820"/>
    <x v="1"/>
    <x v="0"/>
    <n v="77"/>
  </r>
  <r>
    <x v="18"/>
    <s v="WK051820"/>
    <x v="2"/>
    <x v="0"/>
    <n v="77"/>
  </r>
  <r>
    <x v="18"/>
    <s v="WK051820"/>
    <x v="3"/>
    <x v="0"/>
    <n v="94"/>
  </r>
  <r>
    <x v="18"/>
    <s v="WK051820"/>
    <x v="0"/>
    <x v="1"/>
    <n v="84"/>
  </r>
  <r>
    <x v="18"/>
    <s v="WK051820"/>
    <x v="0"/>
    <x v="2"/>
    <n v="16"/>
  </r>
  <r>
    <x v="18"/>
    <s v="WK051820"/>
    <x v="0"/>
    <x v="3"/>
    <n v="0"/>
  </r>
  <r>
    <x v="18"/>
    <s v="WK051820"/>
    <x v="1"/>
    <x v="4"/>
    <n v="0"/>
  </r>
  <r>
    <x v="18"/>
    <s v="WK051820"/>
    <x v="1"/>
    <x v="5"/>
    <n v="67"/>
  </r>
  <r>
    <x v="18"/>
    <s v="WK051820"/>
    <x v="1"/>
    <x v="6"/>
    <n v="33"/>
  </r>
  <r>
    <x v="18"/>
    <s v="WK051820"/>
    <x v="2"/>
    <x v="7"/>
    <n v="79"/>
  </r>
  <r>
    <x v="18"/>
    <s v="WK051820"/>
    <x v="2"/>
    <x v="5"/>
    <n v="21"/>
  </r>
  <r>
    <x v="18"/>
    <s v="WK051820"/>
    <x v="3"/>
    <x v="7"/>
    <n v="100"/>
  </r>
  <r>
    <x v="19"/>
    <s v="WK051821"/>
    <x v="0"/>
    <x v="0"/>
    <n v="74"/>
  </r>
  <r>
    <x v="19"/>
    <s v="WK051821"/>
    <x v="1"/>
    <x v="0"/>
    <n v="78"/>
  </r>
  <r>
    <x v="19"/>
    <s v="WK051821"/>
    <x v="2"/>
    <x v="0"/>
    <n v="77"/>
  </r>
  <r>
    <x v="19"/>
    <s v="WK051821"/>
    <x v="3"/>
    <x v="0"/>
    <n v="94"/>
  </r>
  <r>
    <x v="19"/>
    <s v="WK051821"/>
    <x v="0"/>
    <x v="1"/>
    <n v="82"/>
  </r>
  <r>
    <x v="19"/>
    <s v="WK051821"/>
    <x v="0"/>
    <x v="2"/>
    <n v="18"/>
  </r>
  <r>
    <x v="19"/>
    <s v="WK051821"/>
    <x v="0"/>
    <x v="3"/>
    <n v="0"/>
  </r>
  <r>
    <x v="19"/>
    <s v="WK051821"/>
    <x v="1"/>
    <x v="4"/>
    <n v="0"/>
  </r>
  <r>
    <x v="19"/>
    <s v="WK051821"/>
    <x v="1"/>
    <x v="5"/>
    <n v="65"/>
  </r>
  <r>
    <x v="19"/>
    <s v="WK051821"/>
    <x v="1"/>
    <x v="6"/>
    <n v="34"/>
  </r>
  <r>
    <x v="19"/>
    <s v="WK051821"/>
    <x v="2"/>
    <x v="7"/>
    <n v="77"/>
  </r>
  <r>
    <x v="19"/>
    <s v="WK051821"/>
    <x v="2"/>
    <x v="5"/>
    <n v="23"/>
  </r>
  <r>
    <x v="19"/>
    <s v="WK051821"/>
    <x v="3"/>
    <x v="7"/>
    <n v="100"/>
  </r>
  <r>
    <x v="20"/>
    <s v="WK051822"/>
    <x v="0"/>
    <x v="0"/>
    <n v="73"/>
  </r>
  <r>
    <x v="20"/>
    <s v="WK051822"/>
    <x v="1"/>
    <x v="0"/>
    <n v="79"/>
  </r>
  <r>
    <x v="20"/>
    <s v="WK051822"/>
    <x v="2"/>
    <x v="0"/>
    <n v="77"/>
  </r>
  <r>
    <x v="20"/>
    <s v="WK051822"/>
    <x v="3"/>
    <x v="0"/>
    <n v="94"/>
  </r>
  <r>
    <x v="20"/>
    <s v="WK051822"/>
    <x v="0"/>
    <x v="1"/>
    <n v="82"/>
  </r>
  <r>
    <x v="20"/>
    <s v="WK051822"/>
    <x v="0"/>
    <x v="2"/>
    <n v="18"/>
  </r>
  <r>
    <x v="20"/>
    <s v="WK051822"/>
    <x v="0"/>
    <x v="3"/>
    <n v="0"/>
  </r>
  <r>
    <x v="20"/>
    <s v="WK051822"/>
    <x v="1"/>
    <x v="4"/>
    <n v="1"/>
  </r>
  <r>
    <x v="20"/>
    <s v="WK051822"/>
    <x v="1"/>
    <x v="5"/>
    <n v="60"/>
  </r>
  <r>
    <x v="20"/>
    <s v="WK051822"/>
    <x v="1"/>
    <x v="6"/>
    <n v="40"/>
  </r>
  <r>
    <x v="20"/>
    <s v="WK051822"/>
    <x v="2"/>
    <x v="7"/>
    <n v="76"/>
  </r>
  <r>
    <x v="20"/>
    <s v="WK051822"/>
    <x v="2"/>
    <x v="5"/>
    <n v="24"/>
  </r>
  <r>
    <x v="20"/>
    <s v="WK051822"/>
    <x v="3"/>
    <x v="7"/>
    <n v="100"/>
  </r>
  <r>
    <x v="21"/>
    <s v="WK051823"/>
    <x v="0"/>
    <x v="0"/>
    <n v="67"/>
  </r>
  <r>
    <x v="21"/>
    <s v="WK051823"/>
    <x v="1"/>
    <x v="0"/>
    <n v="79"/>
  </r>
  <r>
    <x v="21"/>
    <s v="WK051823"/>
    <x v="2"/>
    <x v="0"/>
    <n v="76"/>
  </r>
  <r>
    <x v="21"/>
    <s v="WK051823"/>
    <x v="3"/>
    <x v="0"/>
    <n v="93"/>
  </r>
  <r>
    <x v="21"/>
    <s v="WK051823"/>
    <x v="0"/>
    <x v="1"/>
    <n v="85"/>
  </r>
  <r>
    <x v="21"/>
    <s v="WK051823"/>
    <x v="0"/>
    <x v="2"/>
    <n v="15"/>
  </r>
  <r>
    <x v="21"/>
    <s v="WK051823"/>
    <x v="0"/>
    <x v="3"/>
    <n v="0"/>
  </r>
  <r>
    <x v="21"/>
    <s v="WK051823"/>
    <x v="1"/>
    <x v="4"/>
    <n v="0"/>
  </r>
  <r>
    <x v="21"/>
    <s v="WK051823"/>
    <x v="1"/>
    <x v="5"/>
    <n v="59"/>
  </r>
  <r>
    <x v="21"/>
    <s v="WK051823"/>
    <x v="1"/>
    <x v="6"/>
    <n v="41"/>
  </r>
  <r>
    <x v="21"/>
    <s v="WK051823"/>
    <x v="2"/>
    <x v="7"/>
    <n v="61"/>
  </r>
  <r>
    <x v="21"/>
    <s v="WK051823"/>
    <x v="2"/>
    <x v="5"/>
    <n v="39"/>
  </r>
  <r>
    <x v="21"/>
    <s v="WK051823"/>
    <x v="3"/>
    <x v="7"/>
    <n v="100"/>
  </r>
  <r>
    <x v="22"/>
    <s v="WK051825"/>
    <x v="0"/>
    <x v="0"/>
    <n v="69"/>
  </r>
  <r>
    <x v="22"/>
    <s v="WK051825"/>
    <x v="1"/>
    <x v="0"/>
    <n v="75"/>
  </r>
  <r>
    <x v="22"/>
    <s v="WK051825"/>
    <x v="2"/>
    <x v="0"/>
    <n v="74"/>
  </r>
  <r>
    <x v="22"/>
    <s v="WK051825"/>
    <x v="3"/>
    <x v="0"/>
    <n v="92"/>
  </r>
  <r>
    <x v="22"/>
    <s v="WK051825"/>
    <x v="0"/>
    <x v="1"/>
    <n v="90"/>
  </r>
  <r>
    <x v="22"/>
    <s v="WK051825"/>
    <x v="0"/>
    <x v="2"/>
    <n v="7"/>
  </r>
  <r>
    <x v="22"/>
    <s v="WK051825"/>
    <x v="0"/>
    <x v="3"/>
    <n v="3"/>
  </r>
  <r>
    <x v="22"/>
    <s v="WK051825"/>
    <x v="1"/>
    <x v="4"/>
    <n v="0"/>
  </r>
  <r>
    <x v="22"/>
    <s v="WK051825"/>
    <x v="1"/>
    <x v="5"/>
    <n v="70"/>
  </r>
  <r>
    <x v="22"/>
    <s v="WK051825"/>
    <x v="1"/>
    <x v="6"/>
    <n v="30"/>
  </r>
  <r>
    <x v="22"/>
    <s v="WK051825"/>
    <x v="2"/>
    <x v="7"/>
    <n v="63"/>
  </r>
  <r>
    <x v="22"/>
    <s v="WK051825"/>
    <x v="2"/>
    <x v="5"/>
    <n v="37"/>
  </r>
  <r>
    <x v="22"/>
    <s v="WK051825"/>
    <x v="3"/>
    <x v="7"/>
    <n v="100"/>
  </r>
  <r>
    <x v="23"/>
    <s v="WK051826"/>
    <x v="0"/>
    <x v="0"/>
    <n v="72"/>
  </r>
  <r>
    <x v="23"/>
    <s v="WK051826"/>
    <x v="1"/>
    <x v="0"/>
    <n v="80"/>
  </r>
  <r>
    <x v="23"/>
    <s v="WK051826"/>
    <x v="2"/>
    <x v="0"/>
    <n v="77"/>
  </r>
  <r>
    <x v="23"/>
    <s v="WK051826"/>
    <x v="3"/>
    <x v="0"/>
    <n v="94"/>
  </r>
  <r>
    <x v="23"/>
    <s v="WK051826"/>
    <x v="0"/>
    <x v="1"/>
    <n v="78"/>
  </r>
  <r>
    <x v="23"/>
    <s v="WK051826"/>
    <x v="0"/>
    <x v="2"/>
    <n v="22"/>
  </r>
  <r>
    <x v="23"/>
    <s v="WK051826"/>
    <x v="0"/>
    <x v="3"/>
    <n v="0"/>
  </r>
  <r>
    <x v="23"/>
    <s v="WK051826"/>
    <x v="1"/>
    <x v="4"/>
    <n v="1"/>
  </r>
  <r>
    <x v="23"/>
    <s v="WK051826"/>
    <x v="1"/>
    <x v="5"/>
    <n v="59"/>
  </r>
  <r>
    <x v="23"/>
    <s v="WK051826"/>
    <x v="1"/>
    <x v="6"/>
    <n v="40"/>
  </r>
  <r>
    <x v="23"/>
    <s v="WK051826"/>
    <x v="2"/>
    <x v="7"/>
    <n v="68"/>
  </r>
  <r>
    <x v="23"/>
    <s v="WK051826"/>
    <x v="2"/>
    <x v="5"/>
    <n v="32"/>
  </r>
  <r>
    <x v="23"/>
    <s v="WK051826"/>
    <x v="3"/>
    <x v="7"/>
    <n v="100"/>
  </r>
  <r>
    <x v="24"/>
    <s v="WK051827"/>
    <x v="0"/>
    <x v="0"/>
    <n v="79"/>
  </r>
  <r>
    <x v="24"/>
    <s v="WK051827"/>
    <x v="1"/>
    <x v="0"/>
    <n v="76"/>
  </r>
  <r>
    <x v="24"/>
    <s v="WK051827"/>
    <x v="2"/>
    <x v="0"/>
    <n v="76"/>
  </r>
  <r>
    <x v="24"/>
    <s v="WK051827"/>
    <x v="3"/>
    <x v="0"/>
    <n v="93"/>
  </r>
  <r>
    <x v="24"/>
    <s v="WK051827"/>
    <x v="0"/>
    <x v="1"/>
    <n v="87"/>
  </r>
  <r>
    <x v="24"/>
    <s v="WK051827"/>
    <x v="0"/>
    <x v="2"/>
    <n v="13"/>
  </r>
  <r>
    <x v="24"/>
    <s v="WK051827"/>
    <x v="0"/>
    <x v="3"/>
    <n v="0"/>
  </r>
  <r>
    <x v="24"/>
    <s v="WK051827"/>
    <x v="1"/>
    <x v="4"/>
    <n v="0"/>
  </r>
  <r>
    <x v="24"/>
    <s v="WK051827"/>
    <x v="1"/>
    <x v="5"/>
    <n v="54"/>
  </r>
  <r>
    <x v="24"/>
    <s v="WK051827"/>
    <x v="1"/>
    <x v="6"/>
    <n v="45"/>
  </r>
  <r>
    <x v="24"/>
    <s v="WK051827"/>
    <x v="2"/>
    <x v="7"/>
    <n v="83"/>
  </r>
  <r>
    <x v="24"/>
    <s v="WK051827"/>
    <x v="2"/>
    <x v="5"/>
    <n v="17"/>
  </r>
  <r>
    <x v="24"/>
    <s v="WK051827"/>
    <x v="3"/>
    <x v="7"/>
    <n v="100"/>
  </r>
  <r>
    <x v="25"/>
    <s v="WK051828"/>
    <x v="0"/>
    <x v="0"/>
    <n v="73"/>
  </r>
  <r>
    <x v="25"/>
    <s v="WK051828"/>
    <x v="1"/>
    <x v="0"/>
    <n v="77"/>
  </r>
  <r>
    <x v="25"/>
    <s v="WK051828"/>
    <x v="2"/>
    <x v="0"/>
    <n v="76"/>
  </r>
  <r>
    <x v="25"/>
    <s v="WK051828"/>
    <x v="3"/>
    <x v="0"/>
    <n v="94"/>
  </r>
  <r>
    <x v="25"/>
    <s v="WK051828"/>
    <x v="0"/>
    <x v="1"/>
    <n v="86"/>
  </r>
  <r>
    <x v="25"/>
    <s v="WK051828"/>
    <x v="0"/>
    <x v="2"/>
    <n v="14"/>
  </r>
  <r>
    <x v="25"/>
    <s v="WK051828"/>
    <x v="0"/>
    <x v="3"/>
    <n v="0"/>
  </r>
  <r>
    <x v="25"/>
    <s v="WK051828"/>
    <x v="1"/>
    <x v="4"/>
    <n v="0"/>
  </r>
  <r>
    <x v="25"/>
    <s v="WK051828"/>
    <x v="1"/>
    <x v="5"/>
    <n v="61"/>
  </r>
  <r>
    <x v="25"/>
    <s v="WK051828"/>
    <x v="1"/>
    <x v="6"/>
    <n v="38"/>
  </r>
  <r>
    <x v="25"/>
    <s v="WK051828"/>
    <x v="2"/>
    <x v="7"/>
    <n v="76"/>
  </r>
  <r>
    <x v="25"/>
    <s v="WK051828"/>
    <x v="2"/>
    <x v="5"/>
    <n v="24"/>
  </r>
  <r>
    <x v="25"/>
    <s v="WK051828"/>
    <x v="3"/>
    <x v="7"/>
    <n v="100"/>
  </r>
  <r>
    <x v="26"/>
    <s v="WK051829"/>
    <x v="0"/>
    <x v="0"/>
    <n v="75"/>
  </r>
  <r>
    <x v="26"/>
    <s v="WK051829"/>
    <x v="1"/>
    <x v="0"/>
    <n v="69"/>
  </r>
  <r>
    <x v="26"/>
    <s v="WK051829"/>
    <x v="2"/>
    <x v="0"/>
    <n v="72"/>
  </r>
  <r>
    <x v="26"/>
    <s v="WK051829"/>
    <x v="3"/>
    <x v="0"/>
    <n v="91"/>
  </r>
  <r>
    <x v="26"/>
    <s v="WK051829"/>
    <x v="0"/>
    <x v="1"/>
    <n v="96"/>
  </r>
  <r>
    <x v="26"/>
    <s v="WK051829"/>
    <x v="0"/>
    <x v="2"/>
    <n v="4"/>
  </r>
  <r>
    <x v="26"/>
    <s v="WK051829"/>
    <x v="0"/>
    <x v="3"/>
    <n v="0"/>
  </r>
  <r>
    <x v="26"/>
    <s v="WK051829"/>
    <x v="1"/>
    <x v="4"/>
    <n v="0"/>
  </r>
  <r>
    <x v="26"/>
    <s v="WK051829"/>
    <x v="1"/>
    <x v="5"/>
    <n v="58"/>
  </r>
  <r>
    <x v="26"/>
    <s v="WK051829"/>
    <x v="1"/>
    <x v="6"/>
    <n v="42"/>
  </r>
  <r>
    <x v="26"/>
    <s v="WK051829"/>
    <x v="2"/>
    <x v="7"/>
    <n v="82"/>
  </r>
  <r>
    <x v="26"/>
    <s v="WK051829"/>
    <x v="2"/>
    <x v="5"/>
    <n v="18"/>
  </r>
  <r>
    <x v="26"/>
    <s v="WK051829"/>
    <x v="3"/>
    <x v="7"/>
    <n v="100"/>
  </r>
  <r>
    <x v="27"/>
    <s v="WK051830"/>
    <x v="0"/>
    <x v="0"/>
    <n v="76"/>
  </r>
  <r>
    <x v="27"/>
    <s v="WK051830"/>
    <x v="1"/>
    <x v="0"/>
    <n v="69"/>
  </r>
  <r>
    <x v="27"/>
    <s v="WK051830"/>
    <x v="2"/>
    <x v="0"/>
    <n v="73"/>
  </r>
  <r>
    <x v="27"/>
    <s v="WK051830"/>
    <x v="3"/>
    <x v="0"/>
    <n v="91"/>
  </r>
  <r>
    <x v="27"/>
    <s v="WK051830"/>
    <x v="0"/>
    <x v="1"/>
    <n v="95"/>
  </r>
  <r>
    <x v="27"/>
    <s v="WK051830"/>
    <x v="0"/>
    <x v="2"/>
    <n v="5"/>
  </r>
  <r>
    <x v="27"/>
    <s v="WK051830"/>
    <x v="0"/>
    <x v="3"/>
    <n v="0"/>
  </r>
  <r>
    <x v="27"/>
    <s v="WK051830"/>
    <x v="1"/>
    <x v="4"/>
    <n v="0"/>
  </r>
  <r>
    <x v="27"/>
    <s v="WK051830"/>
    <x v="1"/>
    <x v="5"/>
    <n v="59"/>
  </r>
  <r>
    <x v="27"/>
    <s v="WK051830"/>
    <x v="1"/>
    <x v="6"/>
    <n v="41"/>
  </r>
  <r>
    <x v="27"/>
    <s v="WK051830"/>
    <x v="2"/>
    <x v="7"/>
    <n v="84"/>
  </r>
  <r>
    <x v="27"/>
    <s v="WK051830"/>
    <x v="2"/>
    <x v="5"/>
    <n v="16"/>
  </r>
  <r>
    <x v="27"/>
    <s v="WK051830"/>
    <x v="3"/>
    <x v="7"/>
    <n v="100"/>
  </r>
  <r>
    <x v="28"/>
    <s v="WK051831"/>
    <x v="0"/>
    <x v="0"/>
    <n v="76"/>
  </r>
  <r>
    <x v="28"/>
    <s v="WK051831"/>
    <x v="1"/>
    <x v="0"/>
    <n v="72"/>
  </r>
  <r>
    <x v="28"/>
    <s v="WK051831"/>
    <x v="2"/>
    <x v="0"/>
    <n v="74"/>
  </r>
  <r>
    <x v="28"/>
    <s v="WK051831"/>
    <x v="3"/>
    <x v="0"/>
    <n v="93"/>
  </r>
  <r>
    <x v="28"/>
    <s v="WK051831"/>
    <x v="0"/>
    <x v="1"/>
    <n v="92"/>
  </r>
  <r>
    <x v="28"/>
    <s v="WK051831"/>
    <x v="0"/>
    <x v="2"/>
    <n v="8"/>
  </r>
  <r>
    <x v="28"/>
    <s v="WK051831"/>
    <x v="0"/>
    <x v="3"/>
    <n v="0"/>
  </r>
  <r>
    <x v="28"/>
    <s v="WK051831"/>
    <x v="1"/>
    <x v="4"/>
    <n v="0"/>
  </r>
  <r>
    <x v="28"/>
    <s v="WK051831"/>
    <x v="1"/>
    <x v="5"/>
    <n v="66"/>
  </r>
  <r>
    <x v="28"/>
    <s v="WK051831"/>
    <x v="1"/>
    <x v="6"/>
    <n v="34"/>
  </r>
  <r>
    <x v="28"/>
    <s v="WK051831"/>
    <x v="2"/>
    <x v="7"/>
    <n v="86"/>
  </r>
  <r>
    <x v="28"/>
    <s v="WK051831"/>
    <x v="2"/>
    <x v="5"/>
    <n v="14"/>
  </r>
  <r>
    <x v="28"/>
    <s v="WK051831"/>
    <x v="3"/>
    <x v="7"/>
    <n v="100"/>
  </r>
  <r>
    <x v="29"/>
    <s v="WK051832"/>
    <x v="0"/>
    <x v="0"/>
    <n v="72"/>
  </r>
  <r>
    <x v="29"/>
    <s v="WK051832"/>
    <x v="1"/>
    <x v="0"/>
    <n v="75"/>
  </r>
  <r>
    <x v="29"/>
    <s v="WK051832"/>
    <x v="2"/>
    <x v="0"/>
    <n v="75"/>
  </r>
  <r>
    <x v="29"/>
    <s v="WK051832"/>
    <x v="3"/>
    <x v="0"/>
    <n v="93"/>
  </r>
  <r>
    <x v="29"/>
    <s v="WK051832"/>
    <x v="0"/>
    <x v="1"/>
    <n v="95"/>
  </r>
  <r>
    <x v="29"/>
    <s v="WK051832"/>
    <x v="0"/>
    <x v="2"/>
    <n v="5"/>
  </r>
  <r>
    <x v="29"/>
    <s v="WK051832"/>
    <x v="0"/>
    <x v="3"/>
    <n v="0"/>
  </r>
  <r>
    <x v="29"/>
    <s v="WK051832"/>
    <x v="1"/>
    <x v="4"/>
    <n v="0"/>
  </r>
  <r>
    <x v="29"/>
    <s v="WK051832"/>
    <x v="1"/>
    <x v="5"/>
    <n v="74"/>
  </r>
  <r>
    <x v="29"/>
    <s v="WK051832"/>
    <x v="1"/>
    <x v="6"/>
    <n v="26"/>
  </r>
  <r>
    <x v="29"/>
    <s v="WK051832"/>
    <x v="2"/>
    <x v="7"/>
    <n v="69"/>
  </r>
  <r>
    <x v="29"/>
    <s v="WK051832"/>
    <x v="2"/>
    <x v="5"/>
    <n v="31"/>
  </r>
  <r>
    <x v="29"/>
    <s v="WK051832"/>
    <x v="3"/>
    <x v="7"/>
    <n v="100"/>
  </r>
  <r>
    <x v="30"/>
    <s v="WK051833"/>
    <x v="0"/>
    <x v="0"/>
    <n v="73"/>
  </r>
  <r>
    <x v="30"/>
    <s v="WK051833"/>
    <x v="1"/>
    <x v="0"/>
    <n v="71"/>
  </r>
  <r>
    <x v="30"/>
    <s v="WK051833"/>
    <x v="2"/>
    <x v="0"/>
    <n v="73"/>
  </r>
  <r>
    <x v="30"/>
    <s v="WK051833"/>
    <x v="3"/>
    <x v="0"/>
    <n v="92"/>
  </r>
  <r>
    <x v="30"/>
    <s v="WK051833"/>
    <x v="0"/>
    <x v="1"/>
    <n v="95"/>
  </r>
  <r>
    <x v="30"/>
    <s v="WK051833"/>
    <x v="0"/>
    <x v="2"/>
    <n v="5"/>
  </r>
  <r>
    <x v="30"/>
    <s v="WK051833"/>
    <x v="0"/>
    <x v="3"/>
    <n v="0"/>
  </r>
  <r>
    <x v="30"/>
    <s v="WK051833"/>
    <x v="1"/>
    <x v="4"/>
    <n v="0"/>
  </r>
  <r>
    <x v="30"/>
    <s v="WK051833"/>
    <x v="1"/>
    <x v="5"/>
    <n v="68"/>
  </r>
  <r>
    <x v="30"/>
    <s v="WK051833"/>
    <x v="1"/>
    <x v="6"/>
    <n v="32"/>
  </r>
  <r>
    <x v="30"/>
    <s v="WK051833"/>
    <x v="2"/>
    <x v="7"/>
    <n v="74"/>
  </r>
  <r>
    <x v="30"/>
    <s v="WK051833"/>
    <x v="2"/>
    <x v="5"/>
    <n v="26"/>
  </r>
  <r>
    <x v="30"/>
    <s v="WK051833"/>
    <x v="3"/>
    <x v="7"/>
    <n v="100"/>
  </r>
  <r>
    <x v="31"/>
    <s v="WK051834"/>
    <x v="0"/>
    <x v="0"/>
    <n v="73"/>
  </r>
  <r>
    <x v="31"/>
    <s v="WK051834"/>
    <x v="1"/>
    <x v="0"/>
    <n v="72"/>
  </r>
  <r>
    <x v="31"/>
    <s v="WK051834"/>
    <x v="2"/>
    <x v="0"/>
    <n v="73"/>
  </r>
  <r>
    <x v="31"/>
    <s v="WK051834"/>
    <x v="3"/>
    <x v="0"/>
    <n v="92"/>
  </r>
  <r>
    <x v="31"/>
    <s v="WK051834"/>
    <x v="0"/>
    <x v="1"/>
    <n v="94"/>
  </r>
  <r>
    <x v="31"/>
    <s v="WK051834"/>
    <x v="0"/>
    <x v="2"/>
    <n v="6"/>
  </r>
  <r>
    <x v="31"/>
    <s v="WK051834"/>
    <x v="0"/>
    <x v="3"/>
    <n v="0"/>
  </r>
  <r>
    <x v="31"/>
    <s v="WK051834"/>
    <x v="1"/>
    <x v="4"/>
    <n v="0"/>
  </r>
  <r>
    <x v="31"/>
    <s v="WK051834"/>
    <x v="1"/>
    <x v="5"/>
    <n v="71"/>
  </r>
  <r>
    <x v="31"/>
    <s v="WK051834"/>
    <x v="1"/>
    <x v="6"/>
    <n v="29"/>
  </r>
  <r>
    <x v="31"/>
    <s v="WK051834"/>
    <x v="2"/>
    <x v="7"/>
    <n v="78"/>
  </r>
  <r>
    <x v="31"/>
    <s v="WK051834"/>
    <x v="2"/>
    <x v="5"/>
    <n v="22"/>
  </r>
  <r>
    <x v="31"/>
    <s v="WK051834"/>
    <x v="3"/>
    <x v="7"/>
    <n v="100"/>
  </r>
  <r>
    <x v="32"/>
    <s v="WK051836"/>
    <x v="0"/>
    <x v="0"/>
    <n v="75"/>
  </r>
  <r>
    <x v="32"/>
    <s v="WK051836"/>
    <x v="1"/>
    <x v="0"/>
    <n v="71"/>
  </r>
  <r>
    <x v="32"/>
    <s v="WK051836"/>
    <x v="2"/>
    <x v="0"/>
    <n v="73"/>
  </r>
  <r>
    <x v="32"/>
    <s v="WK051836"/>
    <x v="3"/>
    <x v="0"/>
    <n v="92"/>
  </r>
  <r>
    <x v="32"/>
    <s v="WK051836"/>
    <x v="0"/>
    <x v="1"/>
    <n v="95"/>
  </r>
  <r>
    <x v="32"/>
    <s v="WK051836"/>
    <x v="0"/>
    <x v="2"/>
    <n v="5"/>
  </r>
  <r>
    <x v="32"/>
    <s v="WK051836"/>
    <x v="0"/>
    <x v="3"/>
    <n v="0"/>
  </r>
  <r>
    <x v="32"/>
    <s v="WK051836"/>
    <x v="1"/>
    <x v="4"/>
    <n v="0"/>
  </r>
  <r>
    <x v="32"/>
    <s v="WK051836"/>
    <x v="1"/>
    <x v="5"/>
    <n v="70"/>
  </r>
  <r>
    <x v="32"/>
    <s v="WK051836"/>
    <x v="1"/>
    <x v="6"/>
    <n v="30"/>
  </r>
  <r>
    <x v="32"/>
    <s v="WK051836"/>
    <x v="2"/>
    <x v="7"/>
    <n v="83"/>
  </r>
  <r>
    <x v="32"/>
    <s v="WK051836"/>
    <x v="2"/>
    <x v="5"/>
    <n v="17"/>
  </r>
  <r>
    <x v="32"/>
    <s v="WK051836"/>
    <x v="3"/>
    <x v="7"/>
    <n v="100"/>
  </r>
  <r>
    <x v="33"/>
    <s v="WK051837"/>
    <x v="0"/>
    <x v="0"/>
    <n v="76"/>
  </r>
  <r>
    <x v="33"/>
    <s v="WK051837"/>
    <x v="1"/>
    <x v="0"/>
    <n v="70"/>
  </r>
  <r>
    <x v="33"/>
    <s v="WK051837"/>
    <x v="2"/>
    <x v="0"/>
    <n v="73"/>
  </r>
  <r>
    <x v="33"/>
    <s v="WK051837"/>
    <x v="3"/>
    <x v="0"/>
    <n v="91"/>
  </r>
  <r>
    <x v="33"/>
    <s v="WK051837"/>
    <x v="0"/>
    <x v="1"/>
    <n v="94"/>
  </r>
  <r>
    <x v="33"/>
    <s v="WK051837"/>
    <x v="0"/>
    <x v="2"/>
    <n v="6"/>
  </r>
  <r>
    <x v="33"/>
    <s v="WK051837"/>
    <x v="0"/>
    <x v="3"/>
    <n v="0"/>
  </r>
  <r>
    <x v="33"/>
    <s v="WK051837"/>
    <x v="1"/>
    <x v="4"/>
    <n v="0"/>
  </r>
  <r>
    <x v="33"/>
    <s v="WK051837"/>
    <x v="1"/>
    <x v="5"/>
    <n v="58"/>
  </r>
  <r>
    <x v="33"/>
    <s v="WK051837"/>
    <x v="1"/>
    <x v="6"/>
    <n v="41"/>
  </r>
  <r>
    <x v="33"/>
    <s v="WK051837"/>
    <x v="2"/>
    <x v="7"/>
    <n v="87"/>
  </r>
  <r>
    <x v="33"/>
    <s v="WK051837"/>
    <x v="2"/>
    <x v="5"/>
    <n v="13"/>
  </r>
  <r>
    <x v="33"/>
    <s v="WK051837"/>
    <x v="3"/>
    <x v="7"/>
    <n v="100"/>
  </r>
  <r>
    <x v="34"/>
    <s v="WK051838"/>
    <x v="0"/>
    <x v="0"/>
    <n v="77"/>
  </r>
  <r>
    <x v="34"/>
    <s v="WK051838"/>
    <x v="1"/>
    <x v="0"/>
    <n v="72"/>
  </r>
  <r>
    <x v="34"/>
    <s v="WK051838"/>
    <x v="2"/>
    <x v="0"/>
    <n v="74"/>
  </r>
  <r>
    <x v="34"/>
    <s v="WK051838"/>
    <x v="3"/>
    <x v="0"/>
    <n v="92"/>
  </r>
  <r>
    <x v="34"/>
    <s v="WK051838"/>
    <x v="0"/>
    <x v="1"/>
    <n v="93"/>
  </r>
  <r>
    <x v="34"/>
    <s v="WK051838"/>
    <x v="0"/>
    <x v="2"/>
    <n v="7"/>
  </r>
  <r>
    <x v="34"/>
    <s v="WK051838"/>
    <x v="0"/>
    <x v="3"/>
    <n v="0"/>
  </r>
  <r>
    <x v="34"/>
    <s v="WK051838"/>
    <x v="1"/>
    <x v="4"/>
    <n v="0"/>
  </r>
  <r>
    <x v="34"/>
    <s v="WK051838"/>
    <x v="1"/>
    <x v="5"/>
    <n v="64"/>
  </r>
  <r>
    <x v="34"/>
    <s v="WK051838"/>
    <x v="1"/>
    <x v="6"/>
    <n v="36"/>
  </r>
  <r>
    <x v="34"/>
    <s v="WK051838"/>
    <x v="2"/>
    <x v="7"/>
    <n v="85"/>
  </r>
  <r>
    <x v="34"/>
    <s v="WK051838"/>
    <x v="2"/>
    <x v="5"/>
    <n v="15"/>
  </r>
  <r>
    <x v="34"/>
    <s v="WK051838"/>
    <x v="3"/>
    <x v="7"/>
    <n v="100"/>
  </r>
  <r>
    <x v="35"/>
    <s v="WK051839"/>
    <x v="0"/>
    <x v="0"/>
    <n v="80"/>
  </r>
  <r>
    <x v="35"/>
    <s v="WK051839"/>
    <x v="1"/>
    <x v="0"/>
    <n v="73"/>
  </r>
  <r>
    <x v="35"/>
    <s v="WK051839"/>
    <x v="2"/>
    <x v="0"/>
    <n v="75"/>
  </r>
  <r>
    <x v="35"/>
    <s v="WK051839"/>
    <x v="3"/>
    <x v="0"/>
    <n v="93"/>
  </r>
  <r>
    <x v="35"/>
    <s v="WK051839"/>
    <x v="0"/>
    <x v="1"/>
    <n v="71"/>
  </r>
  <r>
    <x v="35"/>
    <s v="WK051839"/>
    <x v="0"/>
    <x v="2"/>
    <n v="29"/>
  </r>
  <r>
    <x v="35"/>
    <s v="WK051839"/>
    <x v="0"/>
    <x v="3"/>
    <n v="0"/>
  </r>
  <r>
    <x v="35"/>
    <s v="WK051839"/>
    <x v="1"/>
    <x v="4"/>
    <n v="0"/>
  </r>
  <r>
    <x v="35"/>
    <s v="WK051839"/>
    <x v="1"/>
    <x v="5"/>
    <n v="34"/>
  </r>
  <r>
    <x v="35"/>
    <s v="WK051839"/>
    <x v="1"/>
    <x v="6"/>
    <n v="66"/>
  </r>
  <r>
    <x v="35"/>
    <s v="WK051839"/>
    <x v="2"/>
    <x v="7"/>
    <n v="95"/>
  </r>
  <r>
    <x v="35"/>
    <s v="WK051839"/>
    <x v="2"/>
    <x v="5"/>
    <n v="5"/>
  </r>
  <r>
    <x v="35"/>
    <s v="WK051839"/>
    <x v="3"/>
    <x v="7"/>
    <n v="100"/>
  </r>
  <r>
    <x v="36"/>
    <s v="WK051840"/>
    <x v="0"/>
    <x v="0"/>
    <n v="71"/>
  </r>
  <r>
    <x v="36"/>
    <s v="WK051840"/>
    <x v="1"/>
    <x v="0"/>
    <n v="77"/>
  </r>
  <r>
    <x v="36"/>
    <s v="WK051840"/>
    <x v="2"/>
    <x v="0"/>
    <n v="76"/>
  </r>
  <r>
    <x v="36"/>
    <s v="WK051840"/>
    <x v="3"/>
    <x v="0"/>
    <n v="93"/>
  </r>
  <r>
    <x v="36"/>
    <s v="WK051840"/>
    <x v="0"/>
    <x v="1"/>
    <n v="85"/>
  </r>
  <r>
    <x v="36"/>
    <s v="WK051840"/>
    <x v="0"/>
    <x v="2"/>
    <n v="15"/>
  </r>
  <r>
    <x v="36"/>
    <s v="WK051840"/>
    <x v="0"/>
    <x v="3"/>
    <n v="0"/>
  </r>
  <r>
    <x v="36"/>
    <s v="WK051840"/>
    <x v="1"/>
    <x v="4"/>
    <n v="1"/>
  </r>
  <r>
    <x v="36"/>
    <s v="WK051840"/>
    <x v="1"/>
    <x v="5"/>
    <n v="65"/>
  </r>
  <r>
    <x v="36"/>
    <s v="WK051840"/>
    <x v="1"/>
    <x v="6"/>
    <n v="34"/>
  </r>
  <r>
    <x v="36"/>
    <s v="WK051840"/>
    <x v="2"/>
    <x v="7"/>
    <n v="73"/>
  </r>
  <r>
    <x v="36"/>
    <s v="WK051840"/>
    <x v="2"/>
    <x v="5"/>
    <n v="27"/>
  </r>
  <r>
    <x v="36"/>
    <s v="WK051840"/>
    <x v="3"/>
    <x v="7"/>
    <n v="100"/>
  </r>
  <r>
    <x v="37"/>
    <s v="WK051842"/>
    <x v="0"/>
    <x v="0"/>
    <n v="71"/>
  </r>
  <r>
    <x v="37"/>
    <s v="WK051842"/>
    <x v="1"/>
    <x v="0"/>
    <n v="78"/>
  </r>
  <r>
    <x v="37"/>
    <s v="WK051842"/>
    <x v="2"/>
    <x v="0"/>
    <n v="77"/>
  </r>
  <r>
    <x v="37"/>
    <s v="WK051842"/>
    <x v="3"/>
    <x v="0"/>
    <n v="94"/>
  </r>
  <r>
    <x v="37"/>
    <s v="WK051842"/>
    <x v="0"/>
    <x v="1"/>
    <n v="58"/>
  </r>
  <r>
    <x v="37"/>
    <s v="WK051842"/>
    <x v="0"/>
    <x v="2"/>
    <n v="15"/>
  </r>
  <r>
    <x v="37"/>
    <s v="WK051842"/>
    <x v="0"/>
    <x v="3"/>
    <n v="28"/>
  </r>
  <r>
    <x v="37"/>
    <s v="WK051842"/>
    <x v="1"/>
    <x v="4"/>
    <n v="2"/>
  </r>
  <r>
    <x v="37"/>
    <s v="WK051842"/>
    <x v="1"/>
    <x v="5"/>
    <n v="62"/>
  </r>
  <r>
    <x v="37"/>
    <s v="WK051842"/>
    <x v="1"/>
    <x v="6"/>
    <n v="36"/>
  </r>
  <r>
    <x v="37"/>
    <s v="WK051842"/>
    <x v="2"/>
    <x v="7"/>
    <n v="77"/>
  </r>
  <r>
    <x v="37"/>
    <s v="WK051842"/>
    <x v="2"/>
    <x v="5"/>
    <n v="23"/>
  </r>
  <r>
    <x v="37"/>
    <s v="WK051842"/>
    <x v="3"/>
    <x v="7"/>
    <n v="100"/>
  </r>
  <r>
    <x v="38"/>
    <s v="WK051844"/>
    <x v="0"/>
    <x v="0"/>
    <n v="71"/>
  </r>
  <r>
    <x v="38"/>
    <s v="WK051844"/>
    <x v="1"/>
    <x v="0"/>
    <n v="78"/>
  </r>
  <r>
    <x v="38"/>
    <s v="WK051844"/>
    <x v="2"/>
    <x v="0"/>
    <n v="77"/>
  </r>
  <r>
    <x v="38"/>
    <s v="WK051844"/>
    <x v="3"/>
    <x v="0"/>
    <n v="94"/>
  </r>
  <r>
    <x v="38"/>
    <s v="WK051844"/>
    <x v="0"/>
    <x v="1"/>
    <n v="79"/>
  </r>
  <r>
    <x v="38"/>
    <s v="WK051844"/>
    <x v="0"/>
    <x v="2"/>
    <n v="21"/>
  </r>
  <r>
    <x v="38"/>
    <s v="WK051844"/>
    <x v="0"/>
    <x v="3"/>
    <n v="0"/>
  </r>
  <r>
    <x v="38"/>
    <s v="WK051844"/>
    <x v="1"/>
    <x v="4"/>
    <n v="2"/>
  </r>
  <r>
    <x v="38"/>
    <s v="WK051844"/>
    <x v="1"/>
    <x v="5"/>
    <n v="63"/>
  </r>
  <r>
    <x v="38"/>
    <s v="WK051844"/>
    <x v="1"/>
    <x v="6"/>
    <n v="35"/>
  </r>
  <r>
    <x v="38"/>
    <s v="WK051844"/>
    <x v="2"/>
    <x v="7"/>
    <n v="74"/>
  </r>
  <r>
    <x v="38"/>
    <s v="WK051844"/>
    <x v="2"/>
    <x v="5"/>
    <n v="26"/>
  </r>
  <r>
    <x v="38"/>
    <s v="WK051844"/>
    <x v="3"/>
    <x v="7"/>
    <n v="100"/>
  </r>
  <r>
    <x v="38"/>
    <m/>
    <x v="0"/>
    <x v="0"/>
    <n v="75"/>
  </r>
  <r>
    <x v="38"/>
    <m/>
    <x v="1"/>
    <x v="0"/>
    <n v="73"/>
  </r>
  <r>
    <x v="38"/>
    <m/>
    <x v="2"/>
    <x v="0"/>
    <n v="75"/>
  </r>
  <r>
    <x v="38"/>
    <m/>
    <x v="3"/>
    <x v="0"/>
    <n v="90"/>
  </r>
  <r>
    <x v="38"/>
    <m/>
    <x v="0"/>
    <x v="1"/>
    <n v="80"/>
  </r>
  <r>
    <x v="38"/>
    <m/>
    <x v="0"/>
    <x v="2"/>
    <n v="20"/>
  </r>
  <r>
    <x v="38"/>
    <m/>
    <x v="0"/>
    <x v="3"/>
    <n v="0"/>
  </r>
  <r>
    <x v="38"/>
    <m/>
    <x v="1"/>
    <x v="4"/>
    <n v="1"/>
  </r>
  <r>
    <x v="38"/>
    <m/>
    <x v="1"/>
    <x v="5"/>
    <n v="40"/>
  </r>
  <r>
    <x v="38"/>
    <m/>
    <x v="1"/>
    <x v="6"/>
    <n v="59"/>
  </r>
  <r>
    <x v="38"/>
    <m/>
    <x v="2"/>
    <x v="7"/>
    <n v="84"/>
  </r>
  <r>
    <x v="38"/>
    <m/>
    <x v="2"/>
    <x v="5"/>
    <n v="16"/>
  </r>
  <r>
    <x v="38"/>
    <m/>
    <x v="3"/>
    <x v="7"/>
    <n v="100"/>
  </r>
  <r>
    <x v="39"/>
    <m/>
    <x v="4"/>
    <x v="8"/>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Draaitabel" cacheId="0" applyNumberFormats="0" applyBorderFormats="0" applyFontFormats="0" applyPatternFormats="0" applyAlignmentFormats="0" applyWidthHeightFormats="1" dataCaption="Waarden" updatedVersion="6" minRefreshableVersion="3" useAutoFormatting="1" rowGrandTotals="0" colGrandTotals="0" itemPrintTitles="1" createdVersion="6" indent="0" outline="1" outlineData="1" multipleFieldFilters="0">
  <location ref="A3:O45" firstHeaderRow="1" firstDataRow="3" firstDataCol="1"/>
  <pivotFields count="5">
    <pivotField axis="axisRow" showAll="0" sortType="ascending" defaultSubtotal="0">
      <items count="45">
        <item x="0"/>
        <item x="1"/>
        <item x="2"/>
        <item x="3"/>
        <item x="4"/>
        <item x="5"/>
        <item x="6"/>
        <item x="7"/>
        <item x="8"/>
        <item m="1" x="44"/>
        <item x="9"/>
        <item x="10"/>
        <item x="11"/>
        <item x="12"/>
        <item x="13"/>
        <item x="14"/>
        <item x="15"/>
        <item x="16"/>
        <item x="17"/>
        <item x="18"/>
        <item x="19"/>
        <item x="20"/>
        <item x="21"/>
        <item m="1" x="41"/>
        <item x="22"/>
        <item x="23"/>
        <item x="24"/>
        <item x="25"/>
        <item x="26"/>
        <item x="27"/>
        <item x="28"/>
        <item x="29"/>
        <item x="30"/>
        <item x="31"/>
        <item m="1" x="40"/>
        <item x="32"/>
        <item x="33"/>
        <item x="34"/>
        <item x="35"/>
        <item x="36"/>
        <item m="1" x="42"/>
        <item x="37"/>
        <item m="1" x="43"/>
        <item x="38"/>
        <item x="39"/>
      </items>
    </pivotField>
    <pivotField showAll="0" defaultSubtotal="0"/>
    <pivotField axis="axisCol" showAll="0" defaultSubtotal="0">
      <items count="5">
        <item x="0"/>
        <item x="4"/>
        <item x="1"/>
        <item x="2"/>
        <item x="3"/>
      </items>
    </pivotField>
    <pivotField axis="axisCol" showAll="0" defaultSubtotal="0">
      <items count="9">
        <item x="0"/>
        <item x="2"/>
        <item x="3"/>
        <item x="4"/>
        <item x="7"/>
        <item x="1"/>
        <item x="5"/>
        <item x="6"/>
        <item x="8"/>
      </items>
    </pivotField>
    <pivotField dataField="1" showAll="0" defaultSubtotal="0"/>
  </pivotFields>
  <rowFields count="1">
    <field x="0"/>
  </rowFields>
  <rowItems count="40">
    <i>
      <x/>
    </i>
    <i>
      <x v="1"/>
    </i>
    <i>
      <x v="2"/>
    </i>
    <i>
      <x v="3"/>
    </i>
    <i>
      <x v="4"/>
    </i>
    <i>
      <x v="5"/>
    </i>
    <i>
      <x v="6"/>
    </i>
    <i>
      <x v="7"/>
    </i>
    <i>
      <x v="8"/>
    </i>
    <i>
      <x v="10"/>
    </i>
    <i>
      <x v="11"/>
    </i>
    <i>
      <x v="12"/>
    </i>
    <i>
      <x v="13"/>
    </i>
    <i>
      <x v="14"/>
    </i>
    <i>
      <x v="15"/>
    </i>
    <i>
      <x v="16"/>
    </i>
    <i>
      <x v="17"/>
    </i>
    <i>
      <x v="18"/>
    </i>
    <i>
      <x v="19"/>
    </i>
    <i>
      <x v="20"/>
    </i>
    <i>
      <x v="21"/>
    </i>
    <i>
      <x v="22"/>
    </i>
    <i>
      <x v="24"/>
    </i>
    <i>
      <x v="25"/>
    </i>
    <i>
      <x v="26"/>
    </i>
    <i>
      <x v="27"/>
    </i>
    <i>
      <x v="28"/>
    </i>
    <i>
      <x v="29"/>
    </i>
    <i>
      <x v="30"/>
    </i>
    <i>
      <x v="31"/>
    </i>
    <i>
      <x v="32"/>
    </i>
    <i>
      <x v="33"/>
    </i>
    <i>
      <x v="35"/>
    </i>
    <i>
      <x v="36"/>
    </i>
    <i>
      <x v="37"/>
    </i>
    <i>
      <x v="38"/>
    </i>
    <i>
      <x v="39"/>
    </i>
    <i>
      <x v="41"/>
    </i>
    <i>
      <x v="43"/>
    </i>
    <i>
      <x v="44"/>
    </i>
  </rowItems>
  <colFields count="2">
    <field x="3"/>
    <field x="2"/>
  </colFields>
  <colItems count="14">
    <i>
      <x/>
      <x/>
    </i>
    <i r="1">
      <x v="2"/>
    </i>
    <i r="1">
      <x v="3"/>
    </i>
    <i r="1">
      <x v="4"/>
    </i>
    <i>
      <x v="1"/>
      <x/>
    </i>
    <i>
      <x v="2"/>
      <x/>
    </i>
    <i>
      <x v="3"/>
      <x v="2"/>
    </i>
    <i>
      <x v="4"/>
      <x v="3"/>
    </i>
    <i r="1">
      <x v="4"/>
    </i>
    <i>
      <x v="5"/>
      <x/>
    </i>
    <i>
      <x v="6"/>
      <x v="2"/>
    </i>
    <i r="1">
      <x v="3"/>
    </i>
    <i>
      <x v="7"/>
      <x v="2"/>
    </i>
    <i>
      <x v="8"/>
      <x v="1"/>
    </i>
  </colItems>
  <dataFields count="1">
    <dataField name="Average of percentage" fld="4" subtotal="average" baseField="0" baseItem="0"/>
  </dataFields>
  <formats count="18">
    <format dxfId="17">
      <pivotArea type="all" dataOnly="0" outline="0" fieldPosition="0"/>
    </format>
    <format dxfId="16">
      <pivotArea outline="0" collapsedLevelsAreSubtotals="1" fieldPosition="0"/>
    </format>
    <format dxfId="15">
      <pivotArea type="origin" dataOnly="0" labelOnly="1" outline="0" fieldPosition="0"/>
    </format>
    <format dxfId="14">
      <pivotArea field="3" type="button" dataOnly="0" labelOnly="1" outline="0" axis="axisCol" fieldPosition="0"/>
    </format>
    <format dxfId="13">
      <pivotArea field="2" type="button" dataOnly="0" labelOnly="1" outline="0" axis="axisCol" fieldPosition="1"/>
    </format>
    <format dxfId="12">
      <pivotArea type="topRight" dataOnly="0" labelOnly="1" outline="0" fieldPosition="0"/>
    </format>
    <format dxfId="11">
      <pivotArea field="0" type="button" dataOnly="0" labelOnly="1" outline="0" axis="axisRow" fieldPosition="0"/>
    </format>
    <format dxfId="10">
      <pivotArea dataOnly="0" labelOnly="1" fieldPosition="0">
        <references count="1">
          <reference field="0" count="0"/>
        </references>
      </pivotArea>
    </format>
    <format dxfId="9">
      <pivotArea dataOnly="0" labelOnly="1" fieldPosition="0">
        <references count="1">
          <reference field="3" count="0"/>
        </references>
      </pivotArea>
    </format>
    <format dxfId="8">
      <pivotArea dataOnly="0" labelOnly="1" fieldPosition="0">
        <references count="2">
          <reference field="2" count="4">
            <x v="0"/>
            <x v="2"/>
            <x v="3"/>
            <x v="4"/>
          </reference>
          <reference field="3" count="1" selected="0">
            <x v="0"/>
          </reference>
        </references>
      </pivotArea>
    </format>
    <format dxfId="7">
      <pivotArea dataOnly="0" labelOnly="1" fieldPosition="0">
        <references count="2">
          <reference field="2" count="1">
            <x v="0"/>
          </reference>
          <reference field="3" count="1" selected="0">
            <x v="1"/>
          </reference>
        </references>
      </pivotArea>
    </format>
    <format dxfId="6">
      <pivotArea dataOnly="0" labelOnly="1" fieldPosition="0">
        <references count="2">
          <reference field="2" count="1">
            <x v="0"/>
          </reference>
          <reference field="3" count="1" selected="0">
            <x v="2"/>
          </reference>
        </references>
      </pivotArea>
    </format>
    <format dxfId="5">
      <pivotArea dataOnly="0" labelOnly="1" fieldPosition="0">
        <references count="2">
          <reference field="2" count="1">
            <x v="2"/>
          </reference>
          <reference field="3" count="1" selected="0">
            <x v="3"/>
          </reference>
        </references>
      </pivotArea>
    </format>
    <format dxfId="4">
      <pivotArea dataOnly="0" labelOnly="1" fieldPosition="0">
        <references count="2">
          <reference field="2" count="2">
            <x v="3"/>
            <x v="4"/>
          </reference>
          <reference field="3" count="1" selected="0">
            <x v="4"/>
          </reference>
        </references>
      </pivotArea>
    </format>
    <format dxfId="3">
      <pivotArea dataOnly="0" labelOnly="1" fieldPosition="0">
        <references count="2">
          <reference field="2" count="1">
            <x v="0"/>
          </reference>
          <reference field="3" count="1" selected="0">
            <x v="5"/>
          </reference>
        </references>
      </pivotArea>
    </format>
    <format dxfId="2">
      <pivotArea dataOnly="0" labelOnly="1" fieldPosition="0">
        <references count="2">
          <reference field="2" count="2">
            <x v="2"/>
            <x v="3"/>
          </reference>
          <reference field="3" count="1" selected="0">
            <x v="6"/>
          </reference>
        </references>
      </pivotArea>
    </format>
    <format dxfId="1">
      <pivotArea dataOnly="0" labelOnly="1" fieldPosition="0">
        <references count="2">
          <reference field="2" count="1">
            <x v="2"/>
          </reference>
          <reference field="3" count="1" selected="0">
            <x v="7"/>
          </reference>
        </references>
      </pivotArea>
    </format>
    <format dxfId="0">
      <pivotArea dataOnly="0" labelOnly="1" fieldPosition="0">
        <references count="2">
          <reference field="2" count="1">
            <x v="1"/>
          </reference>
          <reference field="3" count="1" selected="0">
            <x v="8"/>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CBS">
      <a:dk1>
        <a:sysClr val="windowText" lastClr="000000"/>
      </a:dk1>
      <a:lt1>
        <a:sysClr val="window" lastClr="FFFFFF"/>
      </a:lt1>
      <a:dk2>
        <a:srgbClr val="E94C00"/>
      </a:dk2>
      <a:lt2>
        <a:srgbClr val="FFCC00"/>
      </a:lt2>
      <a:accent1>
        <a:srgbClr val="00A1CD"/>
      </a:accent1>
      <a:accent2>
        <a:srgbClr val="0058B8"/>
      </a:accent2>
      <a:accent3>
        <a:srgbClr val="AFCB05"/>
      </a:accent3>
      <a:accent4>
        <a:srgbClr val="53A31D"/>
      </a:accent4>
      <a:accent5>
        <a:srgbClr val="F39200"/>
      </a:accent5>
      <a:accent6>
        <a:srgbClr val="AF0E80"/>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38100">
          <a:solidFill>
            <a:srgbClr val="FF0000"/>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bs.nl/nl-nl/maatwerk/2020/48/jeugdhulp-en-sociale-cohesie-in-schagen-2012-2018"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N60"/>
  <sheetViews>
    <sheetView tabSelected="1" workbookViewId="0"/>
  </sheetViews>
  <sheetFormatPr defaultColWidth="8.81640625" defaultRowHeight="12.5" x14ac:dyDescent="0.25"/>
  <cols>
    <col min="1" max="11" width="9.1796875" style="43" customWidth="1"/>
    <col min="12" max="16384" width="8.81640625" style="43"/>
  </cols>
  <sheetData>
    <row r="3" spans="1:1" ht="15.5" x14ac:dyDescent="0.35">
      <c r="A3" s="42"/>
    </row>
    <row r="4" spans="1:1" ht="15.5" x14ac:dyDescent="0.35">
      <c r="A4" s="42" t="s">
        <v>321</v>
      </c>
    </row>
    <row r="5" spans="1:1" ht="15" x14ac:dyDescent="0.3">
      <c r="A5" s="44"/>
    </row>
    <row r="6" spans="1:1" ht="13" x14ac:dyDescent="0.3">
      <c r="A6" s="45" t="s">
        <v>303</v>
      </c>
    </row>
    <row r="7" spans="1:1" ht="13" x14ac:dyDescent="0.3">
      <c r="A7" s="46"/>
    </row>
    <row r="20" spans="1:14" ht="14.25" customHeight="1" x14ac:dyDescent="0.25"/>
    <row r="21" spans="1:14" x14ac:dyDescent="0.25">
      <c r="A21" s="47"/>
      <c r="B21" s="47"/>
      <c r="C21" s="47"/>
      <c r="D21" s="47"/>
      <c r="E21" s="47"/>
      <c r="F21" s="47"/>
      <c r="G21" s="47"/>
      <c r="H21" s="47"/>
      <c r="I21" s="47"/>
      <c r="J21" s="47"/>
      <c r="K21" s="47"/>
      <c r="L21" s="47"/>
      <c r="M21" s="47"/>
      <c r="N21" s="48"/>
    </row>
    <row r="22" spans="1:14" x14ac:dyDescent="0.25">
      <c r="A22" s="49"/>
      <c r="B22" s="47"/>
      <c r="C22" s="47"/>
      <c r="D22" s="47"/>
      <c r="E22" s="47"/>
      <c r="F22" s="47"/>
      <c r="G22" s="47"/>
      <c r="H22" s="47"/>
      <c r="I22" s="47"/>
      <c r="J22" s="47"/>
      <c r="K22" s="47"/>
      <c r="L22" s="47"/>
      <c r="M22" s="47"/>
      <c r="N22" s="48"/>
    </row>
    <row r="23" spans="1:14" x14ac:dyDescent="0.25">
      <c r="A23" s="47"/>
      <c r="B23" s="47"/>
      <c r="C23" s="47"/>
      <c r="D23" s="47"/>
      <c r="E23" s="47"/>
      <c r="F23" s="47"/>
      <c r="G23" s="47"/>
      <c r="H23" s="47"/>
      <c r="I23" s="47"/>
      <c r="J23" s="47"/>
      <c r="K23" s="47"/>
      <c r="L23" s="47"/>
      <c r="M23" s="47"/>
      <c r="N23" s="48"/>
    </row>
    <row r="24" spans="1:14" x14ac:dyDescent="0.25">
      <c r="A24" s="49"/>
      <c r="B24" s="47"/>
      <c r="C24" s="47"/>
      <c r="D24" s="47"/>
      <c r="E24" s="47"/>
      <c r="F24" s="47"/>
      <c r="G24" s="47"/>
      <c r="H24" s="47"/>
      <c r="I24" s="47"/>
      <c r="J24" s="47"/>
      <c r="K24" s="47"/>
      <c r="L24" s="47"/>
      <c r="M24" s="47"/>
      <c r="N24" s="48"/>
    </row>
    <row r="25" spans="1:14" x14ac:dyDescent="0.25">
      <c r="A25" s="47"/>
      <c r="B25" s="47"/>
      <c r="C25" s="47"/>
      <c r="D25" s="47"/>
      <c r="E25" s="47"/>
      <c r="F25" s="47"/>
      <c r="G25" s="47"/>
      <c r="H25" s="47"/>
      <c r="I25" s="47"/>
      <c r="J25" s="47"/>
      <c r="K25" s="47"/>
      <c r="L25" s="47"/>
      <c r="M25" s="47"/>
      <c r="N25" s="48"/>
    </row>
    <row r="32" spans="1:14" x14ac:dyDescent="0.25">
      <c r="A32" s="50" t="s">
        <v>102</v>
      </c>
    </row>
    <row r="33" spans="1:1" x14ac:dyDescent="0.25">
      <c r="A33" s="51" t="s">
        <v>302</v>
      </c>
    </row>
    <row r="35" spans="1:1" s="52" customFormat="1" ht="14.5" x14ac:dyDescent="0.35"/>
    <row r="36" spans="1:1" s="52" customFormat="1" ht="14.5" x14ac:dyDescent="0.35"/>
    <row r="37" spans="1:1" s="52" customFormat="1" ht="14.5" x14ac:dyDescent="0.35"/>
    <row r="38" spans="1:1" s="52" customFormat="1" ht="14.5" x14ac:dyDescent="0.35"/>
    <row r="39" spans="1:1" s="52" customFormat="1" ht="14.5" x14ac:dyDescent="0.35"/>
    <row r="40" spans="1:1" s="52" customFormat="1" ht="14.5" x14ac:dyDescent="0.35"/>
    <row r="59" spans="1:1" x14ac:dyDescent="0.25">
      <c r="A59" s="50"/>
    </row>
    <row r="60" spans="1:1" x14ac:dyDescent="0.25">
      <c r="A60" s="53"/>
    </row>
  </sheetData>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H521"/>
  <sheetViews>
    <sheetView workbookViewId="0">
      <selection activeCell="G12" sqref="G12"/>
    </sheetView>
  </sheetViews>
  <sheetFormatPr defaultColWidth="9.1796875" defaultRowHeight="13" x14ac:dyDescent="0.3"/>
  <cols>
    <col min="1" max="1" width="5.81640625" style="36" bestFit="1" customWidth="1"/>
    <col min="2" max="2" width="13.1796875" style="36" bestFit="1" customWidth="1"/>
    <col min="3" max="3" width="8.81640625" style="34" bestFit="1" customWidth="1"/>
    <col min="4" max="4" width="6" style="34" bestFit="1" customWidth="1"/>
    <col min="5" max="5" width="9.81640625" style="34" bestFit="1" customWidth="1"/>
    <col min="6" max="6" width="9.1796875" style="34"/>
    <col min="7" max="7" width="33.81640625" style="35" bestFit="1" customWidth="1"/>
    <col min="8" max="16384" width="9.1796875" style="34"/>
  </cols>
  <sheetData>
    <row r="1" spans="1:8" s="32" customFormat="1" x14ac:dyDescent="0.3">
      <c r="A1" s="32" t="s">
        <v>4</v>
      </c>
      <c r="B1" s="32" t="s">
        <v>288</v>
      </c>
      <c r="C1" s="32" t="s">
        <v>5</v>
      </c>
      <c r="D1" s="32" t="s">
        <v>8</v>
      </c>
      <c r="E1" s="32" t="s">
        <v>7</v>
      </c>
      <c r="G1" s="33" t="s">
        <v>6</v>
      </c>
      <c r="H1" s="32" t="s">
        <v>295</v>
      </c>
    </row>
    <row r="2" spans="1:8" x14ac:dyDescent="0.3">
      <c r="A2" s="34">
        <v>0</v>
      </c>
      <c r="B2" s="34" t="s">
        <v>249</v>
      </c>
      <c r="C2" s="34" t="s">
        <v>0</v>
      </c>
      <c r="D2" s="34" t="s">
        <v>9</v>
      </c>
      <c r="E2" s="34">
        <v>71</v>
      </c>
      <c r="G2" s="35" t="s">
        <v>22</v>
      </c>
      <c r="H2" s="34" t="b">
        <f t="shared" ref="H2:H39" si="0">ISNUMBER(VLOOKUP(VALUE(LEFT(G2,2)),A$2:A$600,1,FALSE))</f>
        <v>1</v>
      </c>
    </row>
    <row r="3" spans="1:8" x14ac:dyDescent="0.3">
      <c r="A3" s="34">
        <v>0</v>
      </c>
      <c r="B3" s="34" t="s">
        <v>249</v>
      </c>
      <c r="C3" s="34" t="s">
        <v>10</v>
      </c>
      <c r="D3" s="34" t="s">
        <v>9</v>
      </c>
      <c r="E3" s="34">
        <v>75</v>
      </c>
      <c r="G3" s="35" t="s">
        <v>23</v>
      </c>
      <c r="H3" s="34" t="b">
        <f t="shared" si="0"/>
        <v>1</v>
      </c>
    </row>
    <row r="4" spans="1:8" x14ac:dyDescent="0.3">
      <c r="A4" s="34">
        <v>0</v>
      </c>
      <c r="B4" s="34" t="s">
        <v>249</v>
      </c>
      <c r="C4" s="34" t="s">
        <v>11</v>
      </c>
      <c r="D4" s="34" t="s">
        <v>9</v>
      </c>
      <c r="E4" s="34">
        <v>75</v>
      </c>
      <c r="G4" s="35" t="s">
        <v>24</v>
      </c>
      <c r="H4" s="34" t="b">
        <f t="shared" si="0"/>
        <v>1</v>
      </c>
    </row>
    <row r="5" spans="1:8" x14ac:dyDescent="0.3">
      <c r="A5" s="34">
        <v>0</v>
      </c>
      <c r="B5" s="34" t="s">
        <v>249</v>
      </c>
      <c r="C5" s="34" t="s">
        <v>12</v>
      </c>
      <c r="D5" s="34" t="s">
        <v>9</v>
      </c>
      <c r="E5" s="34">
        <v>93</v>
      </c>
      <c r="G5" s="35" t="s">
        <v>25</v>
      </c>
      <c r="H5" s="34" t="b">
        <f t="shared" si="0"/>
        <v>1</v>
      </c>
    </row>
    <row r="6" spans="1:8" x14ac:dyDescent="0.3">
      <c r="A6" s="34">
        <v>0</v>
      </c>
      <c r="B6" s="34" t="s">
        <v>249</v>
      </c>
      <c r="C6" s="34" t="s">
        <v>0</v>
      </c>
      <c r="D6" s="34" t="s">
        <v>13</v>
      </c>
      <c r="E6" s="34">
        <v>83</v>
      </c>
      <c r="G6" s="35" t="s">
        <v>26</v>
      </c>
      <c r="H6" s="34" t="b">
        <f t="shared" si="0"/>
        <v>1</v>
      </c>
    </row>
    <row r="7" spans="1:8" x14ac:dyDescent="0.3">
      <c r="A7" s="34">
        <v>0</v>
      </c>
      <c r="B7" s="34" t="s">
        <v>249</v>
      </c>
      <c r="C7" s="34" t="s">
        <v>0</v>
      </c>
      <c r="D7" s="34" t="s">
        <v>14</v>
      </c>
      <c r="E7" s="34">
        <v>9</v>
      </c>
      <c r="G7" s="35" t="s">
        <v>27</v>
      </c>
      <c r="H7" s="34" t="b">
        <f t="shared" si="0"/>
        <v>1</v>
      </c>
    </row>
    <row r="8" spans="1:8" x14ac:dyDescent="0.3">
      <c r="A8" s="34">
        <v>0</v>
      </c>
      <c r="B8" s="34" t="s">
        <v>249</v>
      </c>
      <c r="C8" s="34" t="s">
        <v>0</v>
      </c>
      <c r="D8" s="34" t="s">
        <v>15</v>
      </c>
      <c r="E8" s="34">
        <v>8</v>
      </c>
      <c r="G8" s="35" t="s">
        <v>28</v>
      </c>
      <c r="H8" s="34" t="b">
        <f t="shared" si="0"/>
        <v>1</v>
      </c>
    </row>
    <row r="9" spans="1:8" x14ac:dyDescent="0.3">
      <c r="A9" s="34">
        <v>0</v>
      </c>
      <c r="B9" s="34" t="s">
        <v>249</v>
      </c>
      <c r="C9" s="34" t="s">
        <v>10</v>
      </c>
      <c r="D9" s="34" t="s">
        <v>16</v>
      </c>
      <c r="E9" s="34">
        <v>0</v>
      </c>
      <c r="G9" s="35" t="s">
        <v>29</v>
      </c>
      <c r="H9" s="34" t="b">
        <f t="shared" si="0"/>
        <v>1</v>
      </c>
    </row>
    <row r="10" spans="1:8" x14ac:dyDescent="0.3">
      <c r="A10" s="34">
        <v>0</v>
      </c>
      <c r="B10" s="34" t="s">
        <v>249</v>
      </c>
      <c r="C10" s="34" t="s">
        <v>10</v>
      </c>
      <c r="D10" s="34" t="s">
        <v>17</v>
      </c>
      <c r="E10" s="34">
        <v>65</v>
      </c>
      <c r="G10" s="35" t="s">
        <v>31</v>
      </c>
      <c r="H10" s="34" t="b">
        <f t="shared" si="0"/>
        <v>1</v>
      </c>
    </row>
    <row r="11" spans="1:8" x14ac:dyDescent="0.3">
      <c r="A11" s="34">
        <v>0</v>
      </c>
      <c r="B11" s="34" t="s">
        <v>249</v>
      </c>
      <c r="C11" s="34" t="s">
        <v>10</v>
      </c>
      <c r="D11" s="34" t="s">
        <v>18</v>
      </c>
      <c r="E11" s="34">
        <v>35</v>
      </c>
      <c r="G11" s="35" t="s">
        <v>32</v>
      </c>
      <c r="H11" s="34" t="b">
        <f t="shared" si="0"/>
        <v>1</v>
      </c>
    </row>
    <row r="12" spans="1:8" x14ac:dyDescent="0.3">
      <c r="A12" s="34">
        <v>0</v>
      </c>
      <c r="B12" s="34" t="s">
        <v>249</v>
      </c>
      <c r="C12" s="34" t="s">
        <v>11</v>
      </c>
      <c r="D12" s="34" t="s">
        <v>19</v>
      </c>
      <c r="E12" s="34">
        <v>72</v>
      </c>
      <c r="G12" s="35" t="s">
        <v>3</v>
      </c>
      <c r="H12" s="34" t="b">
        <f t="shared" si="0"/>
        <v>1</v>
      </c>
    </row>
    <row r="13" spans="1:8" x14ac:dyDescent="0.3">
      <c r="A13" s="34">
        <v>0</v>
      </c>
      <c r="B13" s="34" t="s">
        <v>249</v>
      </c>
      <c r="C13" s="34" t="s">
        <v>11</v>
      </c>
      <c r="D13" s="34" t="s">
        <v>17</v>
      </c>
      <c r="E13" s="34">
        <v>28</v>
      </c>
      <c r="G13" s="35" t="s">
        <v>33</v>
      </c>
      <c r="H13" s="34" t="b">
        <f t="shared" si="0"/>
        <v>1</v>
      </c>
    </row>
    <row r="14" spans="1:8" x14ac:dyDescent="0.3">
      <c r="A14" s="34">
        <v>0</v>
      </c>
      <c r="B14" s="34" t="s">
        <v>249</v>
      </c>
      <c r="C14" s="34" t="s">
        <v>12</v>
      </c>
      <c r="D14" s="34" t="s">
        <v>19</v>
      </c>
      <c r="E14" s="34">
        <v>100</v>
      </c>
      <c r="G14" s="35" t="s">
        <v>34</v>
      </c>
      <c r="H14" s="34" t="b">
        <f t="shared" si="0"/>
        <v>1</v>
      </c>
    </row>
    <row r="15" spans="1:8" x14ac:dyDescent="0.3">
      <c r="A15" s="34">
        <v>2</v>
      </c>
      <c r="B15" s="34" t="s">
        <v>250</v>
      </c>
      <c r="C15" s="34" t="s">
        <v>0</v>
      </c>
      <c r="D15" s="34" t="s">
        <v>9</v>
      </c>
      <c r="E15" s="34">
        <v>67</v>
      </c>
      <c r="G15" s="35" t="s">
        <v>35</v>
      </c>
      <c r="H15" s="34" t="b">
        <f t="shared" si="0"/>
        <v>1</v>
      </c>
    </row>
    <row r="16" spans="1:8" x14ac:dyDescent="0.3">
      <c r="A16" s="34">
        <v>2</v>
      </c>
      <c r="B16" s="34" t="s">
        <v>250</v>
      </c>
      <c r="C16" s="34" t="s">
        <v>10</v>
      </c>
      <c r="D16" s="34" t="s">
        <v>9</v>
      </c>
      <c r="E16" s="34">
        <v>79</v>
      </c>
      <c r="G16" s="35" t="s">
        <v>36</v>
      </c>
      <c r="H16" s="34" t="b">
        <f t="shared" si="0"/>
        <v>1</v>
      </c>
    </row>
    <row r="17" spans="1:8" x14ac:dyDescent="0.3">
      <c r="A17" s="34">
        <v>2</v>
      </c>
      <c r="B17" s="34" t="s">
        <v>250</v>
      </c>
      <c r="C17" s="34" t="s">
        <v>11</v>
      </c>
      <c r="D17" s="34" t="s">
        <v>9</v>
      </c>
      <c r="E17" s="34">
        <v>76</v>
      </c>
      <c r="G17" s="35" t="s">
        <v>37</v>
      </c>
      <c r="H17" s="34" t="b">
        <f t="shared" si="0"/>
        <v>1</v>
      </c>
    </row>
    <row r="18" spans="1:8" x14ac:dyDescent="0.3">
      <c r="A18" s="34">
        <v>2</v>
      </c>
      <c r="B18" s="34" t="s">
        <v>250</v>
      </c>
      <c r="C18" s="34" t="s">
        <v>12</v>
      </c>
      <c r="D18" s="34" t="s">
        <v>9</v>
      </c>
      <c r="E18" s="34">
        <v>93</v>
      </c>
      <c r="G18" s="35" t="s">
        <v>38</v>
      </c>
      <c r="H18" s="34" t="b">
        <f t="shared" si="0"/>
        <v>1</v>
      </c>
    </row>
    <row r="19" spans="1:8" x14ac:dyDescent="0.3">
      <c r="A19" s="34">
        <v>2</v>
      </c>
      <c r="B19" s="34" t="s">
        <v>250</v>
      </c>
      <c r="C19" s="34" t="s">
        <v>0</v>
      </c>
      <c r="D19" s="34" t="s">
        <v>13</v>
      </c>
      <c r="E19" s="34">
        <v>91</v>
      </c>
      <c r="G19" s="35" t="s">
        <v>39</v>
      </c>
      <c r="H19" s="34" t="b">
        <f t="shared" si="0"/>
        <v>1</v>
      </c>
    </row>
    <row r="20" spans="1:8" x14ac:dyDescent="0.3">
      <c r="A20" s="34">
        <v>2</v>
      </c>
      <c r="B20" s="34" t="s">
        <v>250</v>
      </c>
      <c r="C20" s="34" t="s">
        <v>0</v>
      </c>
      <c r="D20" s="34" t="s">
        <v>14</v>
      </c>
      <c r="E20" s="34">
        <v>9</v>
      </c>
      <c r="G20" s="35" t="s">
        <v>40</v>
      </c>
      <c r="H20" s="34" t="b">
        <f t="shared" si="0"/>
        <v>1</v>
      </c>
    </row>
    <row r="21" spans="1:8" x14ac:dyDescent="0.3">
      <c r="A21" s="34">
        <v>2</v>
      </c>
      <c r="B21" s="34" t="s">
        <v>250</v>
      </c>
      <c r="C21" s="34" t="s">
        <v>0</v>
      </c>
      <c r="D21" s="34" t="s">
        <v>15</v>
      </c>
      <c r="E21" s="34">
        <v>0</v>
      </c>
      <c r="G21" s="35" t="s">
        <v>41</v>
      </c>
      <c r="H21" s="34" t="b">
        <f t="shared" si="0"/>
        <v>1</v>
      </c>
    </row>
    <row r="22" spans="1:8" x14ac:dyDescent="0.3">
      <c r="A22" s="34">
        <v>2</v>
      </c>
      <c r="B22" s="34" t="s">
        <v>250</v>
      </c>
      <c r="C22" s="34" t="s">
        <v>10</v>
      </c>
      <c r="D22" s="34" t="s">
        <v>16</v>
      </c>
      <c r="E22" s="34">
        <v>1</v>
      </c>
      <c r="G22" s="35" t="s">
        <v>42</v>
      </c>
      <c r="H22" s="34" t="b">
        <f t="shared" si="0"/>
        <v>1</v>
      </c>
    </row>
    <row r="23" spans="1:8" x14ac:dyDescent="0.3">
      <c r="A23" s="34">
        <v>2</v>
      </c>
      <c r="B23" s="34" t="s">
        <v>250</v>
      </c>
      <c r="C23" s="34" t="s">
        <v>10</v>
      </c>
      <c r="D23" s="34" t="s">
        <v>17</v>
      </c>
      <c r="E23" s="34">
        <v>60</v>
      </c>
      <c r="G23" s="35" t="s">
        <v>44</v>
      </c>
      <c r="H23" s="34" t="b">
        <f t="shared" si="0"/>
        <v>1</v>
      </c>
    </row>
    <row r="24" spans="1:8" x14ac:dyDescent="0.3">
      <c r="A24" s="34">
        <v>2</v>
      </c>
      <c r="B24" s="34" t="s">
        <v>250</v>
      </c>
      <c r="C24" s="34" t="s">
        <v>10</v>
      </c>
      <c r="D24" s="34" t="s">
        <v>18</v>
      </c>
      <c r="E24" s="34">
        <v>39</v>
      </c>
      <c r="G24" s="35" t="s">
        <v>45</v>
      </c>
      <c r="H24" s="34" t="b">
        <f t="shared" si="0"/>
        <v>1</v>
      </c>
    </row>
    <row r="25" spans="1:8" x14ac:dyDescent="0.3">
      <c r="A25" s="34">
        <v>2</v>
      </c>
      <c r="B25" s="34" t="s">
        <v>250</v>
      </c>
      <c r="C25" s="34" t="s">
        <v>11</v>
      </c>
      <c r="D25" s="34" t="s">
        <v>19</v>
      </c>
      <c r="E25" s="34">
        <v>59</v>
      </c>
      <c r="G25" s="35" t="s">
        <v>46</v>
      </c>
      <c r="H25" s="34" t="b">
        <f t="shared" si="0"/>
        <v>1</v>
      </c>
    </row>
    <row r="26" spans="1:8" x14ac:dyDescent="0.3">
      <c r="A26" s="34">
        <v>2</v>
      </c>
      <c r="B26" s="34" t="s">
        <v>250</v>
      </c>
      <c r="C26" s="34" t="s">
        <v>11</v>
      </c>
      <c r="D26" s="34" t="s">
        <v>17</v>
      </c>
      <c r="E26" s="34">
        <v>41</v>
      </c>
      <c r="G26" s="35" t="s">
        <v>47</v>
      </c>
      <c r="H26" s="34" t="b">
        <f t="shared" si="0"/>
        <v>1</v>
      </c>
    </row>
    <row r="27" spans="1:8" x14ac:dyDescent="0.3">
      <c r="A27" s="34">
        <v>2</v>
      </c>
      <c r="B27" s="34" t="s">
        <v>250</v>
      </c>
      <c r="C27" s="34" t="s">
        <v>12</v>
      </c>
      <c r="D27" s="34" t="s">
        <v>19</v>
      </c>
      <c r="E27" s="34">
        <v>100</v>
      </c>
      <c r="G27" s="35" t="s">
        <v>48</v>
      </c>
      <c r="H27" s="34" t="b">
        <f t="shared" si="0"/>
        <v>1</v>
      </c>
    </row>
    <row r="28" spans="1:8" x14ac:dyDescent="0.3">
      <c r="A28" s="34">
        <v>3</v>
      </c>
      <c r="B28" s="34" t="s">
        <v>251</v>
      </c>
      <c r="C28" s="34" t="s">
        <v>0</v>
      </c>
      <c r="D28" s="34" t="s">
        <v>9</v>
      </c>
      <c r="E28" s="34">
        <v>57</v>
      </c>
      <c r="G28" s="35" t="s">
        <v>49</v>
      </c>
      <c r="H28" s="34" t="b">
        <f t="shared" si="0"/>
        <v>1</v>
      </c>
    </row>
    <row r="29" spans="1:8" x14ac:dyDescent="0.3">
      <c r="A29" s="34">
        <v>3</v>
      </c>
      <c r="B29" s="34" t="s">
        <v>251</v>
      </c>
      <c r="C29" s="34" t="s">
        <v>10</v>
      </c>
      <c r="D29" s="34" t="s">
        <v>9</v>
      </c>
      <c r="E29" s="34">
        <v>79</v>
      </c>
      <c r="G29" s="35" t="s">
        <v>50</v>
      </c>
      <c r="H29" s="34" t="b">
        <f t="shared" si="0"/>
        <v>1</v>
      </c>
    </row>
    <row r="30" spans="1:8" x14ac:dyDescent="0.3">
      <c r="A30" s="34">
        <v>3</v>
      </c>
      <c r="B30" s="34" t="s">
        <v>251</v>
      </c>
      <c r="C30" s="34" t="s">
        <v>11</v>
      </c>
      <c r="D30" s="34" t="s">
        <v>9</v>
      </c>
      <c r="E30" s="34">
        <v>74</v>
      </c>
      <c r="G30" s="35" t="s">
        <v>51</v>
      </c>
      <c r="H30" s="34" t="b">
        <f t="shared" si="0"/>
        <v>1</v>
      </c>
    </row>
    <row r="31" spans="1:8" x14ac:dyDescent="0.3">
      <c r="A31" s="34">
        <v>3</v>
      </c>
      <c r="B31" s="34" t="s">
        <v>251</v>
      </c>
      <c r="C31" s="34" t="s">
        <v>12</v>
      </c>
      <c r="D31" s="34" t="s">
        <v>9</v>
      </c>
      <c r="E31" s="34">
        <v>91</v>
      </c>
      <c r="G31" s="35" t="s">
        <v>52</v>
      </c>
      <c r="H31" s="34" t="b">
        <f t="shared" si="0"/>
        <v>1</v>
      </c>
    </row>
    <row r="32" spans="1:8" x14ac:dyDescent="0.3">
      <c r="A32" s="34">
        <v>3</v>
      </c>
      <c r="B32" s="34" t="s">
        <v>251</v>
      </c>
      <c r="C32" s="34" t="s">
        <v>0</v>
      </c>
      <c r="D32" s="34" t="s">
        <v>13</v>
      </c>
      <c r="E32" s="34">
        <v>98</v>
      </c>
      <c r="G32" s="35" t="s">
        <v>53</v>
      </c>
      <c r="H32" s="34" t="b">
        <f t="shared" si="0"/>
        <v>1</v>
      </c>
    </row>
    <row r="33" spans="1:8" x14ac:dyDescent="0.3">
      <c r="A33" s="34">
        <v>3</v>
      </c>
      <c r="B33" s="34" t="s">
        <v>251</v>
      </c>
      <c r="C33" s="34" t="s">
        <v>0</v>
      </c>
      <c r="D33" s="34" t="s">
        <v>14</v>
      </c>
      <c r="E33" s="34">
        <v>2</v>
      </c>
      <c r="G33" s="35" t="s">
        <v>55</v>
      </c>
      <c r="H33" s="34" t="b">
        <f t="shared" si="0"/>
        <v>1</v>
      </c>
    </row>
    <row r="34" spans="1:8" x14ac:dyDescent="0.3">
      <c r="A34" s="34">
        <v>3</v>
      </c>
      <c r="B34" s="34" t="s">
        <v>251</v>
      </c>
      <c r="C34" s="34" t="s">
        <v>0</v>
      </c>
      <c r="D34" s="34" t="s">
        <v>15</v>
      </c>
      <c r="E34" s="34">
        <v>0</v>
      </c>
      <c r="G34" s="35" t="s">
        <v>56</v>
      </c>
      <c r="H34" s="34" t="b">
        <f t="shared" si="0"/>
        <v>1</v>
      </c>
    </row>
    <row r="35" spans="1:8" x14ac:dyDescent="0.3">
      <c r="A35" s="34">
        <v>3</v>
      </c>
      <c r="B35" s="34" t="s">
        <v>251</v>
      </c>
      <c r="C35" s="34" t="s">
        <v>10</v>
      </c>
      <c r="D35" s="34" t="s">
        <v>16</v>
      </c>
      <c r="E35" s="34">
        <v>1</v>
      </c>
      <c r="G35" s="35" t="s">
        <v>57</v>
      </c>
      <c r="H35" s="34" t="b">
        <f t="shared" si="0"/>
        <v>1</v>
      </c>
    </row>
    <row r="36" spans="1:8" x14ac:dyDescent="0.3">
      <c r="A36" s="34">
        <v>3</v>
      </c>
      <c r="B36" s="34" t="s">
        <v>251</v>
      </c>
      <c r="C36" s="34" t="s">
        <v>10</v>
      </c>
      <c r="D36" s="34" t="s">
        <v>17</v>
      </c>
      <c r="E36" s="34">
        <v>61</v>
      </c>
      <c r="G36" s="35" t="s">
        <v>58</v>
      </c>
      <c r="H36" s="34" t="b">
        <f t="shared" si="0"/>
        <v>1</v>
      </c>
    </row>
    <row r="37" spans="1:8" x14ac:dyDescent="0.3">
      <c r="A37" s="34">
        <v>3</v>
      </c>
      <c r="B37" s="34" t="s">
        <v>251</v>
      </c>
      <c r="C37" s="34" t="s">
        <v>10</v>
      </c>
      <c r="D37" s="34" t="s">
        <v>18</v>
      </c>
      <c r="E37" s="34">
        <v>38</v>
      </c>
      <c r="G37" s="35" t="s">
        <v>59</v>
      </c>
      <c r="H37" s="34" t="b">
        <f t="shared" si="0"/>
        <v>1</v>
      </c>
    </row>
    <row r="38" spans="1:8" x14ac:dyDescent="0.3">
      <c r="A38" s="34">
        <v>3</v>
      </c>
      <c r="B38" s="34" t="s">
        <v>251</v>
      </c>
      <c r="C38" s="34" t="s">
        <v>11</v>
      </c>
      <c r="D38" s="34" t="s">
        <v>19</v>
      </c>
      <c r="E38" s="34">
        <v>37</v>
      </c>
      <c r="G38" s="35" t="s">
        <v>61</v>
      </c>
      <c r="H38" s="34" t="b">
        <f t="shared" si="0"/>
        <v>1</v>
      </c>
    </row>
    <row r="39" spans="1:8" x14ac:dyDescent="0.3">
      <c r="A39" s="34">
        <v>3</v>
      </c>
      <c r="B39" s="34" t="s">
        <v>251</v>
      </c>
      <c r="C39" s="34" t="s">
        <v>11</v>
      </c>
      <c r="D39" s="34" t="s">
        <v>17</v>
      </c>
      <c r="E39" s="34">
        <v>63</v>
      </c>
      <c r="G39" s="35" t="s">
        <v>63</v>
      </c>
      <c r="H39" s="34" t="b">
        <f t="shared" si="0"/>
        <v>1</v>
      </c>
    </row>
    <row r="40" spans="1:8" x14ac:dyDescent="0.3">
      <c r="A40" s="34">
        <v>3</v>
      </c>
      <c r="B40" s="34" t="s">
        <v>251</v>
      </c>
      <c r="C40" s="34" t="s">
        <v>12</v>
      </c>
      <c r="D40" s="34" t="s">
        <v>19</v>
      </c>
      <c r="E40" s="34">
        <v>100</v>
      </c>
    </row>
    <row r="41" spans="1:8" x14ac:dyDescent="0.3">
      <c r="A41" s="34">
        <v>4</v>
      </c>
      <c r="B41" s="34" t="s">
        <v>252</v>
      </c>
      <c r="C41" s="34" t="s">
        <v>0</v>
      </c>
      <c r="D41" s="34" t="s">
        <v>9</v>
      </c>
      <c r="E41" s="34">
        <v>60</v>
      </c>
    </row>
    <row r="42" spans="1:8" x14ac:dyDescent="0.3">
      <c r="A42" s="34">
        <v>4</v>
      </c>
      <c r="B42" s="34" t="s">
        <v>252</v>
      </c>
      <c r="C42" s="34" t="s">
        <v>10</v>
      </c>
      <c r="D42" s="34" t="s">
        <v>9</v>
      </c>
      <c r="E42" s="34">
        <v>81</v>
      </c>
    </row>
    <row r="43" spans="1:8" x14ac:dyDescent="0.3">
      <c r="A43" s="34">
        <v>4</v>
      </c>
      <c r="B43" s="34" t="s">
        <v>252</v>
      </c>
      <c r="C43" s="34" t="s">
        <v>11</v>
      </c>
      <c r="D43" s="34" t="s">
        <v>9</v>
      </c>
      <c r="E43" s="34">
        <v>76</v>
      </c>
    </row>
    <row r="44" spans="1:8" x14ac:dyDescent="0.3">
      <c r="A44" s="34">
        <v>4</v>
      </c>
      <c r="B44" s="34" t="s">
        <v>252</v>
      </c>
      <c r="C44" s="34" t="s">
        <v>12</v>
      </c>
      <c r="D44" s="34" t="s">
        <v>9</v>
      </c>
      <c r="E44" s="34">
        <v>93</v>
      </c>
    </row>
    <row r="45" spans="1:8" x14ac:dyDescent="0.3">
      <c r="A45" s="34">
        <v>4</v>
      </c>
      <c r="B45" s="34" t="s">
        <v>252</v>
      </c>
      <c r="C45" s="34" t="s">
        <v>0</v>
      </c>
      <c r="D45" s="34" t="s">
        <v>13</v>
      </c>
      <c r="E45" s="34">
        <v>71</v>
      </c>
    </row>
    <row r="46" spans="1:8" x14ac:dyDescent="0.3">
      <c r="A46" s="34">
        <v>4</v>
      </c>
      <c r="B46" s="34" t="s">
        <v>252</v>
      </c>
      <c r="C46" s="34" t="s">
        <v>0</v>
      </c>
      <c r="D46" s="34" t="s">
        <v>14</v>
      </c>
      <c r="E46" s="34">
        <v>8</v>
      </c>
    </row>
    <row r="47" spans="1:8" x14ac:dyDescent="0.3">
      <c r="A47" s="34">
        <v>4</v>
      </c>
      <c r="B47" s="34" t="s">
        <v>252</v>
      </c>
      <c r="C47" s="34" t="s">
        <v>0</v>
      </c>
      <c r="D47" s="34" t="s">
        <v>15</v>
      </c>
      <c r="E47" s="34">
        <v>21</v>
      </c>
    </row>
    <row r="48" spans="1:8" x14ac:dyDescent="0.3">
      <c r="A48" s="34">
        <v>4</v>
      </c>
      <c r="B48" s="34" t="s">
        <v>252</v>
      </c>
      <c r="C48" s="34" t="s">
        <v>10</v>
      </c>
      <c r="D48" s="34" t="s">
        <v>16</v>
      </c>
      <c r="E48" s="34">
        <v>1</v>
      </c>
    </row>
    <row r="49" spans="1:5" x14ac:dyDescent="0.3">
      <c r="A49" s="34">
        <v>4</v>
      </c>
      <c r="B49" s="34" t="s">
        <v>252</v>
      </c>
      <c r="C49" s="34" t="s">
        <v>10</v>
      </c>
      <c r="D49" s="34" t="s">
        <v>17</v>
      </c>
      <c r="E49" s="34">
        <v>53</v>
      </c>
    </row>
    <row r="50" spans="1:5" x14ac:dyDescent="0.3">
      <c r="A50" s="34">
        <v>4</v>
      </c>
      <c r="B50" s="34" t="s">
        <v>252</v>
      </c>
      <c r="C50" s="34" t="s">
        <v>10</v>
      </c>
      <c r="D50" s="34" t="s">
        <v>18</v>
      </c>
      <c r="E50" s="34">
        <v>46</v>
      </c>
    </row>
    <row r="51" spans="1:5" x14ac:dyDescent="0.3">
      <c r="A51" s="34">
        <v>4</v>
      </c>
      <c r="B51" s="34" t="s">
        <v>252</v>
      </c>
      <c r="C51" s="34" t="s">
        <v>11</v>
      </c>
      <c r="D51" s="34" t="s">
        <v>19</v>
      </c>
      <c r="E51" s="34">
        <v>39</v>
      </c>
    </row>
    <row r="52" spans="1:5" x14ac:dyDescent="0.3">
      <c r="A52" s="34">
        <v>4</v>
      </c>
      <c r="B52" s="34" t="s">
        <v>252</v>
      </c>
      <c r="C52" s="34" t="s">
        <v>11</v>
      </c>
      <c r="D52" s="34" t="s">
        <v>17</v>
      </c>
      <c r="E52" s="34">
        <v>61</v>
      </c>
    </row>
    <row r="53" spans="1:5" x14ac:dyDescent="0.3">
      <c r="A53" s="34">
        <v>4</v>
      </c>
      <c r="B53" s="34" t="s">
        <v>252</v>
      </c>
      <c r="C53" s="34" t="s">
        <v>12</v>
      </c>
      <c r="D53" s="34" t="s">
        <v>19</v>
      </c>
      <c r="E53" s="34">
        <v>100</v>
      </c>
    </row>
    <row r="54" spans="1:5" x14ac:dyDescent="0.3">
      <c r="A54" s="34">
        <v>5</v>
      </c>
      <c r="B54" s="34" t="s">
        <v>253</v>
      </c>
      <c r="C54" s="34" t="s">
        <v>0</v>
      </c>
      <c r="D54" s="34" t="s">
        <v>9</v>
      </c>
      <c r="E54" s="34">
        <v>62</v>
      </c>
    </row>
    <row r="55" spans="1:5" x14ac:dyDescent="0.3">
      <c r="A55" s="34">
        <v>5</v>
      </c>
      <c r="B55" s="34" t="s">
        <v>253</v>
      </c>
      <c r="C55" s="34" t="s">
        <v>10</v>
      </c>
      <c r="D55" s="34" t="s">
        <v>9</v>
      </c>
      <c r="E55" s="34">
        <v>79</v>
      </c>
    </row>
    <row r="56" spans="1:5" x14ac:dyDescent="0.3">
      <c r="A56" s="34">
        <v>5</v>
      </c>
      <c r="B56" s="34" t="s">
        <v>253</v>
      </c>
      <c r="C56" s="34" t="s">
        <v>11</v>
      </c>
      <c r="D56" s="34" t="s">
        <v>9</v>
      </c>
      <c r="E56" s="34">
        <v>76</v>
      </c>
    </row>
    <row r="57" spans="1:5" x14ac:dyDescent="0.3">
      <c r="A57" s="34">
        <v>5</v>
      </c>
      <c r="B57" s="34" t="s">
        <v>253</v>
      </c>
      <c r="C57" s="34" t="s">
        <v>12</v>
      </c>
      <c r="D57" s="34" t="s">
        <v>9</v>
      </c>
      <c r="E57" s="34">
        <v>93</v>
      </c>
    </row>
    <row r="58" spans="1:5" x14ac:dyDescent="0.3">
      <c r="A58" s="34">
        <v>5</v>
      </c>
      <c r="B58" s="34" t="s">
        <v>253</v>
      </c>
      <c r="C58" s="34" t="s">
        <v>0</v>
      </c>
      <c r="D58" s="34" t="s">
        <v>13</v>
      </c>
      <c r="E58" s="34">
        <v>64</v>
      </c>
    </row>
    <row r="59" spans="1:5" x14ac:dyDescent="0.3">
      <c r="A59" s="34">
        <v>5</v>
      </c>
      <c r="B59" s="34" t="s">
        <v>253</v>
      </c>
      <c r="C59" s="34" t="s">
        <v>0</v>
      </c>
      <c r="D59" s="34" t="s">
        <v>14</v>
      </c>
      <c r="E59" s="34">
        <v>5</v>
      </c>
    </row>
    <row r="60" spans="1:5" x14ac:dyDescent="0.3">
      <c r="A60" s="34">
        <v>5</v>
      </c>
      <c r="B60" s="34" t="s">
        <v>253</v>
      </c>
      <c r="C60" s="34" t="s">
        <v>0</v>
      </c>
      <c r="D60" s="34" t="s">
        <v>15</v>
      </c>
      <c r="E60" s="34">
        <v>31</v>
      </c>
    </row>
    <row r="61" spans="1:5" x14ac:dyDescent="0.3">
      <c r="A61" s="34">
        <v>5</v>
      </c>
      <c r="B61" s="34" t="s">
        <v>253</v>
      </c>
      <c r="C61" s="34" t="s">
        <v>10</v>
      </c>
      <c r="D61" s="34" t="s">
        <v>16</v>
      </c>
      <c r="E61" s="34">
        <v>1</v>
      </c>
    </row>
    <row r="62" spans="1:5" x14ac:dyDescent="0.3">
      <c r="A62" s="34">
        <v>5</v>
      </c>
      <c r="B62" s="34" t="s">
        <v>253</v>
      </c>
      <c r="C62" s="34" t="s">
        <v>10</v>
      </c>
      <c r="D62" s="34" t="s">
        <v>17</v>
      </c>
      <c r="E62" s="34">
        <v>59</v>
      </c>
    </row>
    <row r="63" spans="1:5" x14ac:dyDescent="0.3">
      <c r="A63" s="34">
        <v>5</v>
      </c>
      <c r="B63" s="34" t="s">
        <v>253</v>
      </c>
      <c r="C63" s="34" t="s">
        <v>10</v>
      </c>
      <c r="D63" s="34" t="s">
        <v>18</v>
      </c>
      <c r="E63" s="34">
        <v>40</v>
      </c>
    </row>
    <row r="64" spans="1:5" x14ac:dyDescent="0.3">
      <c r="A64" s="34">
        <v>5</v>
      </c>
      <c r="B64" s="34" t="s">
        <v>253</v>
      </c>
      <c r="C64" s="34" t="s">
        <v>11</v>
      </c>
      <c r="D64" s="34" t="s">
        <v>19</v>
      </c>
      <c r="E64" s="34">
        <v>51</v>
      </c>
    </row>
    <row r="65" spans="1:5" x14ac:dyDescent="0.3">
      <c r="A65" s="34">
        <v>5</v>
      </c>
      <c r="B65" s="34" t="s">
        <v>253</v>
      </c>
      <c r="C65" s="34" t="s">
        <v>11</v>
      </c>
      <c r="D65" s="34" t="s">
        <v>17</v>
      </c>
      <c r="E65" s="34">
        <v>49</v>
      </c>
    </row>
    <row r="66" spans="1:5" x14ac:dyDescent="0.3">
      <c r="A66" s="34">
        <v>5</v>
      </c>
      <c r="B66" s="34" t="s">
        <v>253</v>
      </c>
      <c r="C66" s="34" t="s">
        <v>12</v>
      </c>
      <c r="D66" s="34" t="s">
        <v>19</v>
      </c>
      <c r="E66" s="34">
        <v>100</v>
      </c>
    </row>
    <row r="67" spans="1:5" x14ac:dyDescent="0.3">
      <c r="A67" s="34">
        <v>6</v>
      </c>
      <c r="B67" s="34" t="s">
        <v>254</v>
      </c>
      <c r="C67" s="34" t="s">
        <v>0</v>
      </c>
      <c r="D67" s="34" t="s">
        <v>9</v>
      </c>
      <c r="E67" s="34">
        <v>63</v>
      </c>
    </row>
    <row r="68" spans="1:5" x14ac:dyDescent="0.3">
      <c r="A68" s="34">
        <v>6</v>
      </c>
      <c r="B68" s="34" t="s">
        <v>254</v>
      </c>
      <c r="C68" s="34" t="s">
        <v>10</v>
      </c>
      <c r="D68" s="34" t="s">
        <v>9</v>
      </c>
      <c r="E68" s="34">
        <v>78</v>
      </c>
    </row>
    <row r="69" spans="1:5" x14ac:dyDescent="0.3">
      <c r="A69" s="34">
        <v>6</v>
      </c>
      <c r="B69" s="34" t="s">
        <v>254</v>
      </c>
      <c r="C69" s="34" t="s">
        <v>11</v>
      </c>
      <c r="D69" s="34" t="s">
        <v>9</v>
      </c>
      <c r="E69" s="34">
        <v>75</v>
      </c>
    </row>
    <row r="70" spans="1:5" x14ac:dyDescent="0.3">
      <c r="A70" s="34">
        <v>6</v>
      </c>
      <c r="B70" s="34" t="s">
        <v>254</v>
      </c>
      <c r="C70" s="34" t="s">
        <v>12</v>
      </c>
      <c r="D70" s="34" t="s">
        <v>9</v>
      </c>
      <c r="E70" s="34">
        <v>91</v>
      </c>
    </row>
    <row r="71" spans="1:5" x14ac:dyDescent="0.3">
      <c r="A71" s="34">
        <v>6</v>
      </c>
      <c r="B71" s="34" t="s">
        <v>254</v>
      </c>
      <c r="C71" s="34" t="s">
        <v>0</v>
      </c>
      <c r="D71" s="34" t="s">
        <v>13</v>
      </c>
      <c r="E71" s="34">
        <v>94</v>
      </c>
    </row>
    <row r="72" spans="1:5" x14ac:dyDescent="0.3">
      <c r="A72" s="34">
        <v>6</v>
      </c>
      <c r="B72" s="34" t="s">
        <v>254</v>
      </c>
      <c r="C72" s="34" t="s">
        <v>0</v>
      </c>
      <c r="D72" s="34" t="s">
        <v>14</v>
      </c>
      <c r="E72" s="34">
        <v>6</v>
      </c>
    </row>
    <row r="73" spans="1:5" x14ac:dyDescent="0.3">
      <c r="A73" s="34">
        <v>6</v>
      </c>
      <c r="B73" s="34" t="s">
        <v>254</v>
      </c>
      <c r="C73" s="34" t="s">
        <v>0</v>
      </c>
      <c r="D73" s="34" t="s">
        <v>15</v>
      </c>
      <c r="E73" s="34">
        <v>0</v>
      </c>
    </row>
    <row r="74" spans="1:5" x14ac:dyDescent="0.3">
      <c r="A74" s="34">
        <v>6</v>
      </c>
      <c r="B74" s="34" t="s">
        <v>254</v>
      </c>
      <c r="C74" s="34" t="s">
        <v>10</v>
      </c>
      <c r="D74" s="34" t="s">
        <v>16</v>
      </c>
      <c r="E74" s="34">
        <v>3</v>
      </c>
    </row>
    <row r="75" spans="1:5" x14ac:dyDescent="0.3">
      <c r="A75" s="34">
        <v>6</v>
      </c>
      <c r="B75" s="34" t="s">
        <v>254</v>
      </c>
      <c r="C75" s="34" t="s">
        <v>10</v>
      </c>
      <c r="D75" s="34" t="s">
        <v>17</v>
      </c>
      <c r="E75" s="34">
        <v>52</v>
      </c>
    </row>
    <row r="76" spans="1:5" x14ac:dyDescent="0.3">
      <c r="A76" s="34">
        <v>6</v>
      </c>
      <c r="B76" s="34" t="s">
        <v>254</v>
      </c>
      <c r="C76" s="34" t="s">
        <v>10</v>
      </c>
      <c r="D76" s="34" t="s">
        <v>18</v>
      </c>
      <c r="E76" s="34">
        <v>45</v>
      </c>
    </row>
    <row r="77" spans="1:5" x14ac:dyDescent="0.3">
      <c r="A77" s="34">
        <v>6</v>
      </c>
      <c r="B77" s="34" t="s">
        <v>254</v>
      </c>
      <c r="C77" s="34" t="s">
        <v>11</v>
      </c>
      <c r="D77" s="34" t="s">
        <v>19</v>
      </c>
      <c r="E77" s="34">
        <v>56</v>
      </c>
    </row>
    <row r="78" spans="1:5" x14ac:dyDescent="0.3">
      <c r="A78" s="34">
        <v>6</v>
      </c>
      <c r="B78" s="34" t="s">
        <v>254</v>
      </c>
      <c r="C78" s="34" t="s">
        <v>11</v>
      </c>
      <c r="D78" s="34" t="s">
        <v>17</v>
      </c>
      <c r="E78" s="34">
        <v>44</v>
      </c>
    </row>
    <row r="79" spans="1:5" x14ac:dyDescent="0.3">
      <c r="A79" s="34">
        <v>6</v>
      </c>
      <c r="B79" s="34" t="s">
        <v>254</v>
      </c>
      <c r="C79" s="34" t="s">
        <v>12</v>
      </c>
      <c r="D79" s="34" t="s">
        <v>19</v>
      </c>
      <c r="E79" s="34">
        <v>100</v>
      </c>
    </row>
    <row r="80" spans="1:5" x14ac:dyDescent="0.3">
      <c r="A80" s="34">
        <v>7</v>
      </c>
      <c r="B80" s="34" t="s">
        <v>255</v>
      </c>
      <c r="C80" s="34" t="s">
        <v>0</v>
      </c>
      <c r="D80" s="34" t="s">
        <v>9</v>
      </c>
      <c r="E80" s="34">
        <v>67</v>
      </c>
    </row>
    <row r="81" spans="1:5" x14ac:dyDescent="0.3">
      <c r="A81" s="34">
        <v>7</v>
      </c>
      <c r="B81" s="34" t="s">
        <v>255</v>
      </c>
      <c r="C81" s="34" t="s">
        <v>10</v>
      </c>
      <c r="D81" s="34" t="s">
        <v>9</v>
      </c>
      <c r="E81" s="34">
        <v>76</v>
      </c>
    </row>
    <row r="82" spans="1:5" x14ac:dyDescent="0.3">
      <c r="A82" s="34">
        <v>7</v>
      </c>
      <c r="B82" s="34" t="s">
        <v>255</v>
      </c>
      <c r="C82" s="34" t="s">
        <v>11</v>
      </c>
      <c r="D82" s="34" t="s">
        <v>9</v>
      </c>
      <c r="E82" s="34">
        <v>75</v>
      </c>
    </row>
    <row r="83" spans="1:5" x14ac:dyDescent="0.3">
      <c r="A83" s="34">
        <v>7</v>
      </c>
      <c r="B83" s="34" t="s">
        <v>255</v>
      </c>
      <c r="C83" s="34" t="s">
        <v>12</v>
      </c>
      <c r="D83" s="34" t="s">
        <v>9</v>
      </c>
      <c r="E83" s="34">
        <v>93</v>
      </c>
    </row>
    <row r="84" spans="1:5" x14ac:dyDescent="0.3">
      <c r="A84" s="34">
        <v>7</v>
      </c>
      <c r="B84" s="34" t="s">
        <v>255</v>
      </c>
      <c r="C84" s="34" t="s">
        <v>0</v>
      </c>
      <c r="D84" s="34" t="s">
        <v>13</v>
      </c>
      <c r="E84" s="34">
        <v>81</v>
      </c>
    </row>
    <row r="85" spans="1:5" x14ac:dyDescent="0.3">
      <c r="A85" s="34">
        <v>7</v>
      </c>
      <c r="B85" s="34" t="s">
        <v>255</v>
      </c>
      <c r="C85" s="34" t="s">
        <v>0</v>
      </c>
      <c r="D85" s="34" t="s">
        <v>14</v>
      </c>
      <c r="E85" s="34">
        <v>9</v>
      </c>
    </row>
    <row r="86" spans="1:5" x14ac:dyDescent="0.3">
      <c r="A86" s="34">
        <v>7</v>
      </c>
      <c r="B86" s="34" t="s">
        <v>255</v>
      </c>
      <c r="C86" s="34" t="s">
        <v>0</v>
      </c>
      <c r="D86" s="34" t="s">
        <v>15</v>
      </c>
      <c r="E86" s="34">
        <v>10</v>
      </c>
    </row>
    <row r="87" spans="1:5" x14ac:dyDescent="0.3">
      <c r="A87" s="34">
        <v>7</v>
      </c>
      <c r="B87" s="34" t="s">
        <v>255</v>
      </c>
      <c r="C87" s="34" t="s">
        <v>10</v>
      </c>
      <c r="D87" s="34" t="s">
        <v>16</v>
      </c>
      <c r="E87" s="34">
        <v>0</v>
      </c>
    </row>
    <row r="88" spans="1:5" x14ac:dyDescent="0.3">
      <c r="A88" s="34">
        <v>7</v>
      </c>
      <c r="B88" s="34" t="s">
        <v>255</v>
      </c>
      <c r="C88" s="34" t="s">
        <v>10</v>
      </c>
      <c r="D88" s="34" t="s">
        <v>17</v>
      </c>
      <c r="E88" s="34">
        <v>67</v>
      </c>
    </row>
    <row r="89" spans="1:5" x14ac:dyDescent="0.3">
      <c r="A89" s="34">
        <v>7</v>
      </c>
      <c r="B89" s="34" t="s">
        <v>255</v>
      </c>
      <c r="C89" s="34" t="s">
        <v>10</v>
      </c>
      <c r="D89" s="34" t="s">
        <v>18</v>
      </c>
      <c r="E89" s="34">
        <v>33</v>
      </c>
    </row>
    <row r="90" spans="1:5" x14ac:dyDescent="0.3">
      <c r="A90" s="34">
        <v>7</v>
      </c>
      <c r="B90" s="34" t="s">
        <v>255</v>
      </c>
      <c r="C90" s="34" t="s">
        <v>11</v>
      </c>
      <c r="D90" s="34" t="s">
        <v>19</v>
      </c>
      <c r="E90" s="34">
        <v>63</v>
      </c>
    </row>
    <row r="91" spans="1:5" x14ac:dyDescent="0.3">
      <c r="A91" s="34">
        <v>7</v>
      </c>
      <c r="B91" s="34" t="s">
        <v>255</v>
      </c>
      <c r="C91" s="34" t="s">
        <v>11</v>
      </c>
      <c r="D91" s="34" t="s">
        <v>17</v>
      </c>
      <c r="E91" s="34">
        <v>37</v>
      </c>
    </row>
    <row r="92" spans="1:5" x14ac:dyDescent="0.3">
      <c r="A92" s="34">
        <v>7</v>
      </c>
      <c r="B92" s="34" t="s">
        <v>255</v>
      </c>
      <c r="C92" s="34" t="s">
        <v>12</v>
      </c>
      <c r="D92" s="34" t="s">
        <v>19</v>
      </c>
      <c r="E92" s="34">
        <v>100</v>
      </c>
    </row>
    <row r="93" spans="1:5" x14ac:dyDescent="0.3">
      <c r="A93" s="34">
        <v>8</v>
      </c>
      <c r="B93" s="34" t="s">
        <v>256</v>
      </c>
      <c r="C93" s="34" t="s">
        <v>0</v>
      </c>
      <c r="D93" s="34" t="s">
        <v>9</v>
      </c>
      <c r="E93" s="34">
        <v>68</v>
      </c>
    </row>
    <row r="94" spans="1:5" x14ac:dyDescent="0.3">
      <c r="A94" s="34">
        <v>8</v>
      </c>
      <c r="B94" s="34" t="s">
        <v>256</v>
      </c>
      <c r="C94" s="34" t="s">
        <v>10</v>
      </c>
      <c r="D94" s="34" t="s">
        <v>9</v>
      </c>
      <c r="E94" s="34">
        <v>73</v>
      </c>
    </row>
    <row r="95" spans="1:5" x14ac:dyDescent="0.3">
      <c r="A95" s="34">
        <v>8</v>
      </c>
      <c r="B95" s="34" t="s">
        <v>256</v>
      </c>
      <c r="C95" s="34" t="s">
        <v>11</v>
      </c>
      <c r="D95" s="34" t="s">
        <v>9</v>
      </c>
      <c r="E95" s="34">
        <v>74</v>
      </c>
    </row>
    <row r="96" spans="1:5" x14ac:dyDescent="0.3">
      <c r="A96" s="34">
        <v>8</v>
      </c>
      <c r="B96" s="34" t="s">
        <v>256</v>
      </c>
      <c r="C96" s="34" t="s">
        <v>12</v>
      </c>
      <c r="D96" s="34" t="s">
        <v>9</v>
      </c>
      <c r="E96" s="34">
        <v>92</v>
      </c>
    </row>
    <row r="97" spans="1:5" x14ac:dyDescent="0.3">
      <c r="A97" s="34">
        <v>8</v>
      </c>
      <c r="B97" s="34" t="s">
        <v>256</v>
      </c>
      <c r="C97" s="34" t="s">
        <v>0</v>
      </c>
      <c r="D97" s="34" t="s">
        <v>13</v>
      </c>
      <c r="E97" s="34">
        <v>69</v>
      </c>
    </row>
    <row r="98" spans="1:5" x14ac:dyDescent="0.3">
      <c r="A98" s="34">
        <v>8</v>
      </c>
      <c r="B98" s="34" t="s">
        <v>256</v>
      </c>
      <c r="C98" s="34" t="s">
        <v>0</v>
      </c>
      <c r="D98" s="34" t="s">
        <v>14</v>
      </c>
      <c r="E98" s="34">
        <v>5</v>
      </c>
    </row>
    <row r="99" spans="1:5" x14ac:dyDescent="0.3">
      <c r="A99" s="34">
        <v>8</v>
      </c>
      <c r="B99" s="34" t="s">
        <v>256</v>
      </c>
      <c r="C99" s="34" t="s">
        <v>0</v>
      </c>
      <c r="D99" s="34" t="s">
        <v>15</v>
      </c>
      <c r="E99" s="34">
        <v>26</v>
      </c>
    </row>
    <row r="100" spans="1:5" x14ac:dyDescent="0.3">
      <c r="A100" s="34">
        <v>8</v>
      </c>
      <c r="B100" s="34" t="s">
        <v>256</v>
      </c>
      <c r="C100" s="34" t="s">
        <v>10</v>
      </c>
      <c r="D100" s="34" t="s">
        <v>16</v>
      </c>
      <c r="E100" s="34">
        <v>0</v>
      </c>
    </row>
    <row r="101" spans="1:5" x14ac:dyDescent="0.3">
      <c r="A101" s="34">
        <v>8</v>
      </c>
      <c r="B101" s="34" t="s">
        <v>256</v>
      </c>
      <c r="C101" s="34" t="s">
        <v>10</v>
      </c>
      <c r="D101" s="34" t="s">
        <v>17</v>
      </c>
      <c r="E101" s="34">
        <v>74</v>
      </c>
    </row>
    <row r="102" spans="1:5" x14ac:dyDescent="0.3">
      <c r="A102" s="34">
        <v>8</v>
      </c>
      <c r="B102" s="34" t="s">
        <v>256</v>
      </c>
      <c r="C102" s="34" t="s">
        <v>10</v>
      </c>
      <c r="D102" s="34" t="s">
        <v>18</v>
      </c>
      <c r="E102" s="34">
        <v>26</v>
      </c>
    </row>
    <row r="103" spans="1:5" x14ac:dyDescent="0.3">
      <c r="A103" s="34">
        <v>8</v>
      </c>
      <c r="B103" s="34" t="s">
        <v>256</v>
      </c>
      <c r="C103" s="34" t="s">
        <v>11</v>
      </c>
      <c r="D103" s="34" t="s">
        <v>19</v>
      </c>
      <c r="E103" s="34">
        <v>74</v>
      </c>
    </row>
    <row r="104" spans="1:5" x14ac:dyDescent="0.3">
      <c r="A104" s="34">
        <v>8</v>
      </c>
      <c r="B104" s="34" t="s">
        <v>256</v>
      </c>
      <c r="C104" s="34" t="s">
        <v>11</v>
      </c>
      <c r="D104" s="34" t="s">
        <v>17</v>
      </c>
      <c r="E104" s="34">
        <v>26</v>
      </c>
    </row>
    <row r="105" spans="1:5" x14ac:dyDescent="0.3">
      <c r="A105" s="34">
        <v>8</v>
      </c>
      <c r="B105" s="34" t="s">
        <v>256</v>
      </c>
      <c r="C105" s="34" t="s">
        <v>12</v>
      </c>
      <c r="D105" s="34" t="s">
        <v>19</v>
      </c>
      <c r="E105" s="34">
        <v>100</v>
      </c>
    </row>
    <row r="106" spans="1:5" x14ac:dyDescent="0.3">
      <c r="A106" s="34">
        <v>9</v>
      </c>
      <c r="B106" s="34" t="s">
        <v>257</v>
      </c>
      <c r="C106" s="34" t="s">
        <v>0</v>
      </c>
      <c r="D106" s="34" t="s">
        <v>9</v>
      </c>
      <c r="E106" s="34">
        <v>65</v>
      </c>
    </row>
    <row r="107" spans="1:5" x14ac:dyDescent="0.3">
      <c r="A107" s="34">
        <v>9</v>
      </c>
      <c r="B107" s="34" t="s">
        <v>257</v>
      </c>
      <c r="C107" s="34" t="s">
        <v>10</v>
      </c>
      <c r="D107" s="34" t="s">
        <v>9</v>
      </c>
      <c r="E107" s="34">
        <v>79</v>
      </c>
    </row>
    <row r="108" spans="1:5" x14ac:dyDescent="0.3">
      <c r="A108" s="34">
        <v>9</v>
      </c>
      <c r="B108" s="34" t="s">
        <v>257</v>
      </c>
      <c r="C108" s="34" t="s">
        <v>11</v>
      </c>
      <c r="D108" s="34" t="s">
        <v>9</v>
      </c>
      <c r="E108" s="34">
        <v>76</v>
      </c>
    </row>
    <row r="109" spans="1:5" x14ac:dyDescent="0.3">
      <c r="A109" s="34">
        <v>9</v>
      </c>
      <c r="B109" s="34" t="s">
        <v>257</v>
      </c>
      <c r="C109" s="34" t="s">
        <v>12</v>
      </c>
      <c r="D109" s="34" t="s">
        <v>9</v>
      </c>
      <c r="E109" s="34">
        <v>93</v>
      </c>
    </row>
    <row r="110" spans="1:5" x14ac:dyDescent="0.3">
      <c r="A110" s="34">
        <v>9</v>
      </c>
      <c r="B110" s="34" t="s">
        <v>257</v>
      </c>
      <c r="C110" s="34" t="s">
        <v>0</v>
      </c>
      <c r="D110" s="34" t="s">
        <v>13</v>
      </c>
      <c r="E110" s="34">
        <v>65</v>
      </c>
    </row>
    <row r="111" spans="1:5" x14ac:dyDescent="0.3">
      <c r="A111" s="34">
        <v>9</v>
      </c>
      <c r="B111" s="34" t="s">
        <v>257</v>
      </c>
      <c r="C111" s="34" t="s">
        <v>0</v>
      </c>
      <c r="D111" s="34" t="s">
        <v>14</v>
      </c>
      <c r="E111" s="34">
        <v>7</v>
      </c>
    </row>
    <row r="112" spans="1:5" x14ac:dyDescent="0.3">
      <c r="A112" s="34">
        <v>9</v>
      </c>
      <c r="B112" s="34" t="s">
        <v>257</v>
      </c>
      <c r="C112" s="34" t="s">
        <v>0</v>
      </c>
      <c r="D112" s="34" t="s">
        <v>15</v>
      </c>
      <c r="E112" s="34">
        <v>28</v>
      </c>
    </row>
    <row r="113" spans="1:5" x14ac:dyDescent="0.3">
      <c r="A113" s="34">
        <v>9</v>
      </c>
      <c r="B113" s="34" t="s">
        <v>257</v>
      </c>
      <c r="C113" s="34" t="s">
        <v>10</v>
      </c>
      <c r="D113" s="34" t="s">
        <v>16</v>
      </c>
      <c r="E113" s="34">
        <v>1</v>
      </c>
    </row>
    <row r="114" spans="1:5" x14ac:dyDescent="0.3">
      <c r="A114" s="34">
        <v>9</v>
      </c>
      <c r="B114" s="34" t="s">
        <v>257</v>
      </c>
      <c r="C114" s="34" t="s">
        <v>10</v>
      </c>
      <c r="D114" s="34" t="s">
        <v>17</v>
      </c>
      <c r="E114" s="34">
        <v>57</v>
      </c>
    </row>
    <row r="115" spans="1:5" x14ac:dyDescent="0.3">
      <c r="A115" s="34">
        <v>9</v>
      </c>
      <c r="B115" s="34" t="s">
        <v>257</v>
      </c>
      <c r="C115" s="34" t="s">
        <v>10</v>
      </c>
      <c r="D115" s="34" t="s">
        <v>18</v>
      </c>
      <c r="E115" s="34">
        <v>42</v>
      </c>
    </row>
    <row r="116" spans="1:5" x14ac:dyDescent="0.3">
      <c r="A116" s="34">
        <v>9</v>
      </c>
      <c r="B116" s="34" t="s">
        <v>257</v>
      </c>
      <c r="C116" s="34" t="s">
        <v>11</v>
      </c>
      <c r="D116" s="34" t="s">
        <v>19</v>
      </c>
      <c r="E116" s="34">
        <v>58</v>
      </c>
    </row>
    <row r="117" spans="1:5" x14ac:dyDescent="0.3">
      <c r="A117" s="34">
        <v>9</v>
      </c>
      <c r="B117" s="34" t="s">
        <v>257</v>
      </c>
      <c r="C117" s="34" t="s">
        <v>11</v>
      </c>
      <c r="D117" s="34" t="s">
        <v>17</v>
      </c>
      <c r="E117" s="34">
        <v>42</v>
      </c>
    </row>
    <row r="118" spans="1:5" x14ac:dyDescent="0.3">
      <c r="A118" s="34">
        <v>9</v>
      </c>
      <c r="B118" s="34" t="s">
        <v>257</v>
      </c>
      <c r="C118" s="34" t="s">
        <v>12</v>
      </c>
      <c r="D118" s="34" t="s">
        <v>19</v>
      </c>
      <c r="E118" s="34">
        <v>100</v>
      </c>
    </row>
    <row r="119" spans="1:5" x14ac:dyDescent="0.3">
      <c r="A119" s="34">
        <v>11</v>
      </c>
      <c r="B119" s="34" t="s">
        <v>258</v>
      </c>
      <c r="C119" s="34" t="s">
        <v>0</v>
      </c>
      <c r="D119" s="34" t="s">
        <v>9</v>
      </c>
      <c r="E119" s="34">
        <v>67</v>
      </c>
    </row>
    <row r="120" spans="1:5" x14ac:dyDescent="0.3">
      <c r="A120" s="34">
        <v>11</v>
      </c>
      <c r="B120" s="34" t="s">
        <v>258</v>
      </c>
      <c r="C120" s="34" t="s">
        <v>10</v>
      </c>
      <c r="D120" s="34" t="s">
        <v>9</v>
      </c>
      <c r="E120" s="34">
        <v>81</v>
      </c>
    </row>
    <row r="121" spans="1:5" x14ac:dyDescent="0.3">
      <c r="A121" s="34">
        <v>11</v>
      </c>
      <c r="B121" s="34" t="s">
        <v>258</v>
      </c>
      <c r="C121" s="34" t="s">
        <v>11</v>
      </c>
      <c r="D121" s="34" t="s">
        <v>9</v>
      </c>
      <c r="E121" s="34">
        <v>78</v>
      </c>
    </row>
    <row r="122" spans="1:5" x14ac:dyDescent="0.3">
      <c r="A122" s="34">
        <v>11</v>
      </c>
      <c r="B122" s="34" t="s">
        <v>258</v>
      </c>
      <c r="C122" s="34" t="s">
        <v>12</v>
      </c>
      <c r="D122" s="34" t="s">
        <v>9</v>
      </c>
      <c r="E122" s="34">
        <v>94</v>
      </c>
    </row>
    <row r="123" spans="1:5" x14ac:dyDescent="0.3">
      <c r="A123" s="34">
        <v>11</v>
      </c>
      <c r="B123" s="34" t="s">
        <v>258</v>
      </c>
      <c r="C123" s="34" t="s">
        <v>0</v>
      </c>
      <c r="D123" s="34" t="s">
        <v>13</v>
      </c>
      <c r="E123" s="34">
        <v>58</v>
      </c>
    </row>
    <row r="124" spans="1:5" x14ac:dyDescent="0.3">
      <c r="A124" s="34">
        <v>11</v>
      </c>
      <c r="B124" s="34" t="s">
        <v>258</v>
      </c>
      <c r="C124" s="34" t="s">
        <v>0</v>
      </c>
      <c r="D124" s="34" t="s">
        <v>14</v>
      </c>
      <c r="E124" s="34">
        <v>12</v>
      </c>
    </row>
    <row r="125" spans="1:5" x14ac:dyDescent="0.3">
      <c r="A125" s="34">
        <v>11</v>
      </c>
      <c r="B125" s="34" t="s">
        <v>258</v>
      </c>
      <c r="C125" s="34" t="s">
        <v>0</v>
      </c>
      <c r="D125" s="34" t="s">
        <v>15</v>
      </c>
      <c r="E125" s="34">
        <v>30</v>
      </c>
    </row>
    <row r="126" spans="1:5" x14ac:dyDescent="0.3">
      <c r="A126" s="34">
        <v>11</v>
      </c>
      <c r="B126" s="34" t="s">
        <v>258</v>
      </c>
      <c r="C126" s="34" t="s">
        <v>10</v>
      </c>
      <c r="D126" s="34" t="s">
        <v>16</v>
      </c>
      <c r="E126" s="34">
        <v>1</v>
      </c>
    </row>
    <row r="127" spans="1:5" x14ac:dyDescent="0.3">
      <c r="A127" s="34">
        <v>11</v>
      </c>
      <c r="B127" s="34" t="s">
        <v>258</v>
      </c>
      <c r="C127" s="34" t="s">
        <v>10</v>
      </c>
      <c r="D127" s="34" t="s">
        <v>17</v>
      </c>
      <c r="E127" s="34">
        <v>54</v>
      </c>
    </row>
    <row r="128" spans="1:5" x14ac:dyDescent="0.3">
      <c r="A128" s="34">
        <v>11</v>
      </c>
      <c r="B128" s="34" t="s">
        <v>258</v>
      </c>
      <c r="C128" s="34" t="s">
        <v>10</v>
      </c>
      <c r="D128" s="34" t="s">
        <v>18</v>
      </c>
      <c r="E128" s="34">
        <v>45</v>
      </c>
    </row>
    <row r="129" spans="1:5" x14ac:dyDescent="0.3">
      <c r="A129" s="34">
        <v>11</v>
      </c>
      <c r="B129" s="34" t="s">
        <v>258</v>
      </c>
      <c r="C129" s="34" t="s">
        <v>11</v>
      </c>
      <c r="D129" s="34" t="s">
        <v>19</v>
      </c>
      <c r="E129" s="34">
        <v>64</v>
      </c>
    </row>
    <row r="130" spans="1:5" x14ac:dyDescent="0.3">
      <c r="A130" s="34">
        <v>11</v>
      </c>
      <c r="B130" s="34" t="s">
        <v>258</v>
      </c>
      <c r="C130" s="34" t="s">
        <v>11</v>
      </c>
      <c r="D130" s="34" t="s">
        <v>17</v>
      </c>
      <c r="E130" s="34">
        <v>36</v>
      </c>
    </row>
    <row r="131" spans="1:5" x14ac:dyDescent="0.3">
      <c r="A131" s="34">
        <v>11</v>
      </c>
      <c r="B131" s="34" t="s">
        <v>258</v>
      </c>
      <c r="C131" s="34" t="s">
        <v>12</v>
      </c>
      <c r="D131" s="34" t="s">
        <v>19</v>
      </c>
      <c r="E131" s="34">
        <v>100</v>
      </c>
    </row>
    <row r="132" spans="1:5" x14ac:dyDescent="0.3">
      <c r="A132" s="34">
        <v>12</v>
      </c>
      <c r="B132" s="34" t="s">
        <v>259</v>
      </c>
      <c r="C132" s="34" t="s">
        <v>0</v>
      </c>
      <c r="D132" s="34" t="s">
        <v>9</v>
      </c>
      <c r="E132" s="34">
        <v>65</v>
      </c>
    </row>
    <row r="133" spans="1:5" x14ac:dyDescent="0.3">
      <c r="A133" s="34">
        <v>12</v>
      </c>
      <c r="B133" s="34" t="s">
        <v>259</v>
      </c>
      <c r="C133" s="34" t="s">
        <v>10</v>
      </c>
      <c r="D133" s="34" t="s">
        <v>9</v>
      </c>
      <c r="E133" s="34">
        <v>79</v>
      </c>
    </row>
    <row r="134" spans="1:5" x14ac:dyDescent="0.3">
      <c r="A134" s="34">
        <v>12</v>
      </c>
      <c r="B134" s="34" t="s">
        <v>259</v>
      </c>
      <c r="C134" s="34" t="s">
        <v>11</v>
      </c>
      <c r="D134" s="34" t="s">
        <v>9</v>
      </c>
      <c r="E134" s="34">
        <v>77</v>
      </c>
    </row>
    <row r="135" spans="1:5" x14ac:dyDescent="0.3">
      <c r="A135" s="34">
        <v>12</v>
      </c>
      <c r="B135" s="34" t="s">
        <v>259</v>
      </c>
      <c r="C135" s="34" t="s">
        <v>12</v>
      </c>
      <c r="D135" s="34" t="s">
        <v>9</v>
      </c>
      <c r="E135" s="34">
        <v>94</v>
      </c>
    </row>
    <row r="136" spans="1:5" x14ac:dyDescent="0.3">
      <c r="A136" s="34">
        <v>12</v>
      </c>
      <c r="B136" s="34" t="s">
        <v>259</v>
      </c>
      <c r="C136" s="34" t="s">
        <v>0</v>
      </c>
      <c r="D136" s="34" t="s">
        <v>13</v>
      </c>
      <c r="E136" s="34">
        <v>82</v>
      </c>
    </row>
    <row r="137" spans="1:5" x14ac:dyDescent="0.3">
      <c r="A137" s="34">
        <v>12</v>
      </c>
      <c r="B137" s="34" t="s">
        <v>259</v>
      </c>
      <c r="C137" s="34" t="s">
        <v>0</v>
      </c>
      <c r="D137" s="34" t="s">
        <v>14</v>
      </c>
      <c r="E137" s="34">
        <v>11</v>
      </c>
    </row>
    <row r="138" spans="1:5" x14ac:dyDescent="0.3">
      <c r="A138" s="34">
        <v>12</v>
      </c>
      <c r="B138" s="34" t="s">
        <v>259</v>
      </c>
      <c r="C138" s="34" t="s">
        <v>0</v>
      </c>
      <c r="D138" s="34" t="s">
        <v>15</v>
      </c>
      <c r="E138" s="34">
        <v>8</v>
      </c>
    </row>
    <row r="139" spans="1:5" x14ac:dyDescent="0.3">
      <c r="A139" s="34">
        <v>12</v>
      </c>
      <c r="B139" s="34" t="s">
        <v>259</v>
      </c>
      <c r="C139" s="34" t="s">
        <v>10</v>
      </c>
      <c r="D139" s="34" t="s">
        <v>16</v>
      </c>
      <c r="E139" s="34">
        <v>1</v>
      </c>
    </row>
    <row r="140" spans="1:5" x14ac:dyDescent="0.3">
      <c r="A140" s="34">
        <v>12</v>
      </c>
      <c r="B140" s="34" t="s">
        <v>259</v>
      </c>
      <c r="C140" s="34" t="s">
        <v>10</v>
      </c>
      <c r="D140" s="34" t="s">
        <v>17</v>
      </c>
      <c r="E140" s="34">
        <v>68</v>
      </c>
    </row>
    <row r="141" spans="1:5" x14ac:dyDescent="0.3">
      <c r="A141" s="34">
        <v>12</v>
      </c>
      <c r="B141" s="34" t="s">
        <v>259</v>
      </c>
      <c r="C141" s="34" t="s">
        <v>10</v>
      </c>
      <c r="D141" s="34" t="s">
        <v>18</v>
      </c>
      <c r="E141" s="34">
        <v>31</v>
      </c>
    </row>
    <row r="142" spans="1:5" x14ac:dyDescent="0.3">
      <c r="A142" s="34">
        <v>12</v>
      </c>
      <c r="B142" s="34" t="s">
        <v>259</v>
      </c>
      <c r="C142" s="34" t="s">
        <v>11</v>
      </c>
      <c r="D142" s="34" t="s">
        <v>19</v>
      </c>
      <c r="E142" s="34">
        <v>55</v>
      </c>
    </row>
    <row r="143" spans="1:5" x14ac:dyDescent="0.3">
      <c r="A143" s="34">
        <v>12</v>
      </c>
      <c r="B143" s="34" t="s">
        <v>259</v>
      </c>
      <c r="C143" s="34" t="s">
        <v>11</v>
      </c>
      <c r="D143" s="34" t="s">
        <v>17</v>
      </c>
      <c r="E143" s="34">
        <v>45</v>
      </c>
    </row>
    <row r="144" spans="1:5" x14ac:dyDescent="0.3">
      <c r="A144" s="34">
        <v>12</v>
      </c>
      <c r="B144" s="34" t="s">
        <v>259</v>
      </c>
      <c r="C144" s="34" t="s">
        <v>12</v>
      </c>
      <c r="D144" s="34" t="s">
        <v>19</v>
      </c>
      <c r="E144" s="34">
        <v>100</v>
      </c>
    </row>
    <row r="145" spans="1:5" x14ac:dyDescent="0.3">
      <c r="A145" s="34">
        <v>13</v>
      </c>
      <c r="B145" s="34" t="s">
        <v>260</v>
      </c>
      <c r="C145" s="34" t="s">
        <v>0</v>
      </c>
      <c r="D145" s="34" t="s">
        <v>9</v>
      </c>
      <c r="E145" s="34">
        <v>58</v>
      </c>
    </row>
    <row r="146" spans="1:5" x14ac:dyDescent="0.3">
      <c r="A146" s="34">
        <v>13</v>
      </c>
      <c r="B146" s="34" t="s">
        <v>260</v>
      </c>
      <c r="C146" s="34" t="s">
        <v>10</v>
      </c>
      <c r="D146" s="34" t="s">
        <v>9</v>
      </c>
      <c r="E146" s="34">
        <v>82</v>
      </c>
    </row>
    <row r="147" spans="1:5" x14ac:dyDescent="0.3">
      <c r="A147" s="34">
        <v>13</v>
      </c>
      <c r="B147" s="34" t="s">
        <v>260</v>
      </c>
      <c r="C147" s="34" t="s">
        <v>11</v>
      </c>
      <c r="D147" s="34" t="s">
        <v>9</v>
      </c>
      <c r="E147" s="34">
        <v>77</v>
      </c>
    </row>
    <row r="148" spans="1:5" x14ac:dyDescent="0.3">
      <c r="A148" s="34">
        <v>13</v>
      </c>
      <c r="B148" s="34" t="s">
        <v>260</v>
      </c>
      <c r="C148" s="34" t="s">
        <v>12</v>
      </c>
      <c r="D148" s="34" t="s">
        <v>9</v>
      </c>
      <c r="E148" s="34">
        <v>93</v>
      </c>
    </row>
    <row r="149" spans="1:5" x14ac:dyDescent="0.3">
      <c r="A149" s="34">
        <v>13</v>
      </c>
      <c r="B149" s="34" t="s">
        <v>260</v>
      </c>
      <c r="C149" s="34" t="s">
        <v>0</v>
      </c>
      <c r="D149" s="34" t="s">
        <v>13</v>
      </c>
      <c r="E149" s="34">
        <v>57</v>
      </c>
    </row>
    <row r="150" spans="1:5" x14ac:dyDescent="0.3">
      <c r="A150" s="34">
        <v>13</v>
      </c>
      <c r="B150" s="34" t="s">
        <v>260</v>
      </c>
      <c r="C150" s="34" t="s">
        <v>0</v>
      </c>
      <c r="D150" s="34" t="s">
        <v>14</v>
      </c>
      <c r="E150" s="34">
        <v>4</v>
      </c>
    </row>
    <row r="151" spans="1:5" x14ac:dyDescent="0.3">
      <c r="A151" s="34">
        <v>13</v>
      </c>
      <c r="B151" s="34" t="s">
        <v>260</v>
      </c>
      <c r="C151" s="34" t="s">
        <v>0</v>
      </c>
      <c r="D151" s="34" t="s">
        <v>15</v>
      </c>
      <c r="E151" s="34">
        <v>39</v>
      </c>
    </row>
    <row r="152" spans="1:5" x14ac:dyDescent="0.3">
      <c r="A152" s="34">
        <v>13</v>
      </c>
      <c r="B152" s="34" t="s">
        <v>260</v>
      </c>
      <c r="C152" s="34" t="s">
        <v>10</v>
      </c>
      <c r="D152" s="34" t="s">
        <v>16</v>
      </c>
      <c r="E152" s="34">
        <v>3</v>
      </c>
    </row>
    <row r="153" spans="1:5" x14ac:dyDescent="0.3">
      <c r="A153" s="34">
        <v>13</v>
      </c>
      <c r="B153" s="34" t="s">
        <v>260</v>
      </c>
      <c r="C153" s="34" t="s">
        <v>10</v>
      </c>
      <c r="D153" s="34" t="s">
        <v>17</v>
      </c>
      <c r="E153" s="34">
        <v>58</v>
      </c>
    </row>
    <row r="154" spans="1:5" x14ac:dyDescent="0.3">
      <c r="A154" s="34">
        <v>13</v>
      </c>
      <c r="B154" s="34" t="s">
        <v>260</v>
      </c>
      <c r="C154" s="34" t="s">
        <v>10</v>
      </c>
      <c r="D154" s="34" t="s">
        <v>18</v>
      </c>
      <c r="E154" s="34">
        <v>38</v>
      </c>
    </row>
    <row r="155" spans="1:5" x14ac:dyDescent="0.3">
      <c r="A155" s="34">
        <v>13</v>
      </c>
      <c r="B155" s="34" t="s">
        <v>260</v>
      </c>
      <c r="C155" s="34" t="s">
        <v>11</v>
      </c>
      <c r="D155" s="34" t="s">
        <v>19</v>
      </c>
      <c r="E155" s="34">
        <v>45</v>
      </c>
    </row>
    <row r="156" spans="1:5" x14ac:dyDescent="0.3">
      <c r="A156" s="34">
        <v>13</v>
      </c>
      <c r="B156" s="34" t="s">
        <v>260</v>
      </c>
      <c r="C156" s="34" t="s">
        <v>11</v>
      </c>
      <c r="D156" s="34" t="s">
        <v>17</v>
      </c>
      <c r="E156" s="34">
        <v>55</v>
      </c>
    </row>
    <row r="157" spans="1:5" x14ac:dyDescent="0.3">
      <c r="A157" s="34">
        <v>13</v>
      </c>
      <c r="B157" s="34" t="s">
        <v>260</v>
      </c>
      <c r="C157" s="34" t="s">
        <v>12</v>
      </c>
      <c r="D157" s="34" t="s">
        <v>19</v>
      </c>
      <c r="E157" s="34">
        <v>100</v>
      </c>
    </row>
    <row r="158" spans="1:5" x14ac:dyDescent="0.3">
      <c r="A158" s="34">
        <v>14</v>
      </c>
      <c r="B158" s="34" t="s">
        <v>261</v>
      </c>
      <c r="C158" s="34" t="s">
        <v>0</v>
      </c>
      <c r="D158" s="34" t="s">
        <v>9</v>
      </c>
      <c r="E158" s="34">
        <v>61</v>
      </c>
    </row>
    <row r="159" spans="1:5" x14ac:dyDescent="0.3">
      <c r="A159" s="34">
        <v>14</v>
      </c>
      <c r="B159" s="34" t="s">
        <v>261</v>
      </c>
      <c r="C159" s="34" t="s">
        <v>10</v>
      </c>
      <c r="D159" s="34" t="s">
        <v>9</v>
      </c>
      <c r="E159" s="34">
        <v>78</v>
      </c>
    </row>
    <row r="160" spans="1:5" x14ac:dyDescent="0.3">
      <c r="A160" s="34">
        <v>14</v>
      </c>
      <c r="B160" s="34" t="s">
        <v>261</v>
      </c>
      <c r="C160" s="34" t="s">
        <v>11</v>
      </c>
      <c r="D160" s="34" t="s">
        <v>9</v>
      </c>
      <c r="E160" s="34">
        <v>75</v>
      </c>
    </row>
    <row r="161" spans="1:5" x14ac:dyDescent="0.3">
      <c r="A161" s="34">
        <v>14</v>
      </c>
      <c r="B161" s="34" t="s">
        <v>261</v>
      </c>
      <c r="C161" s="34" t="s">
        <v>12</v>
      </c>
      <c r="D161" s="34" t="s">
        <v>9</v>
      </c>
      <c r="E161" s="34">
        <v>93</v>
      </c>
    </row>
    <row r="162" spans="1:5" x14ac:dyDescent="0.3">
      <c r="A162" s="34">
        <v>14</v>
      </c>
      <c r="B162" s="34" t="s">
        <v>261</v>
      </c>
      <c r="C162" s="34" t="s">
        <v>0</v>
      </c>
      <c r="D162" s="34" t="s">
        <v>13</v>
      </c>
      <c r="E162" s="34">
        <v>95</v>
      </c>
    </row>
    <row r="163" spans="1:5" x14ac:dyDescent="0.3">
      <c r="A163" s="34">
        <v>14</v>
      </c>
      <c r="B163" s="34" t="s">
        <v>261</v>
      </c>
      <c r="C163" s="34" t="s">
        <v>0</v>
      </c>
      <c r="D163" s="34" t="s">
        <v>14</v>
      </c>
      <c r="E163" s="34">
        <v>5</v>
      </c>
    </row>
    <row r="164" spans="1:5" x14ac:dyDescent="0.3">
      <c r="A164" s="34">
        <v>14</v>
      </c>
      <c r="B164" s="34" t="s">
        <v>261</v>
      </c>
      <c r="C164" s="34" t="s">
        <v>0</v>
      </c>
      <c r="D164" s="34" t="s">
        <v>15</v>
      </c>
      <c r="E164" s="34">
        <v>0</v>
      </c>
    </row>
    <row r="165" spans="1:5" x14ac:dyDescent="0.3">
      <c r="A165" s="34">
        <v>14</v>
      </c>
      <c r="B165" s="34" t="s">
        <v>261</v>
      </c>
      <c r="C165" s="34" t="s">
        <v>10</v>
      </c>
      <c r="D165" s="34" t="s">
        <v>16</v>
      </c>
      <c r="E165" s="34">
        <v>0</v>
      </c>
    </row>
    <row r="166" spans="1:5" x14ac:dyDescent="0.3">
      <c r="A166" s="34">
        <v>14</v>
      </c>
      <c r="B166" s="34" t="s">
        <v>261</v>
      </c>
      <c r="C166" s="34" t="s">
        <v>10</v>
      </c>
      <c r="D166" s="34" t="s">
        <v>17</v>
      </c>
      <c r="E166" s="34">
        <v>75</v>
      </c>
    </row>
    <row r="167" spans="1:5" x14ac:dyDescent="0.3">
      <c r="A167" s="34">
        <v>14</v>
      </c>
      <c r="B167" s="34" t="s">
        <v>261</v>
      </c>
      <c r="C167" s="34" t="s">
        <v>10</v>
      </c>
      <c r="D167" s="34" t="s">
        <v>18</v>
      </c>
      <c r="E167" s="34">
        <v>24</v>
      </c>
    </row>
    <row r="168" spans="1:5" x14ac:dyDescent="0.3">
      <c r="A168" s="34">
        <v>14</v>
      </c>
      <c r="B168" s="34" t="s">
        <v>261</v>
      </c>
      <c r="C168" s="34" t="s">
        <v>11</v>
      </c>
      <c r="D168" s="34" t="s">
        <v>19</v>
      </c>
      <c r="E168" s="34">
        <v>43</v>
      </c>
    </row>
    <row r="169" spans="1:5" x14ac:dyDescent="0.3">
      <c r="A169" s="34">
        <v>14</v>
      </c>
      <c r="B169" s="34" t="s">
        <v>261</v>
      </c>
      <c r="C169" s="34" t="s">
        <v>11</v>
      </c>
      <c r="D169" s="34" t="s">
        <v>17</v>
      </c>
      <c r="E169" s="34">
        <v>57</v>
      </c>
    </row>
    <row r="170" spans="1:5" x14ac:dyDescent="0.3">
      <c r="A170" s="34">
        <v>14</v>
      </c>
      <c r="B170" s="34" t="s">
        <v>261</v>
      </c>
      <c r="C170" s="34" t="s">
        <v>12</v>
      </c>
      <c r="D170" s="34" t="s">
        <v>19</v>
      </c>
      <c r="E170" s="34">
        <v>100</v>
      </c>
    </row>
    <row r="171" spans="1:5" x14ac:dyDescent="0.3">
      <c r="A171" s="34">
        <v>15</v>
      </c>
      <c r="B171" s="34" t="s">
        <v>262</v>
      </c>
      <c r="C171" s="34" t="s">
        <v>0</v>
      </c>
      <c r="D171" s="34" t="s">
        <v>9</v>
      </c>
      <c r="E171" s="34">
        <v>57</v>
      </c>
    </row>
    <row r="172" spans="1:5" x14ac:dyDescent="0.3">
      <c r="A172" s="34">
        <v>15</v>
      </c>
      <c r="B172" s="34" t="s">
        <v>262</v>
      </c>
      <c r="C172" s="34" t="s">
        <v>10</v>
      </c>
      <c r="D172" s="34" t="s">
        <v>9</v>
      </c>
      <c r="E172" s="34">
        <v>77</v>
      </c>
    </row>
    <row r="173" spans="1:5" x14ac:dyDescent="0.3">
      <c r="A173" s="34">
        <v>15</v>
      </c>
      <c r="B173" s="34" t="s">
        <v>262</v>
      </c>
      <c r="C173" s="34" t="s">
        <v>11</v>
      </c>
      <c r="D173" s="34" t="s">
        <v>9</v>
      </c>
      <c r="E173" s="34">
        <v>74</v>
      </c>
    </row>
    <row r="174" spans="1:5" x14ac:dyDescent="0.3">
      <c r="A174" s="34">
        <v>15</v>
      </c>
      <c r="B174" s="34" t="s">
        <v>262</v>
      </c>
      <c r="C174" s="34" t="s">
        <v>12</v>
      </c>
      <c r="D174" s="34" t="s">
        <v>9</v>
      </c>
      <c r="E174" s="34">
        <v>92</v>
      </c>
    </row>
    <row r="175" spans="1:5" x14ac:dyDescent="0.3">
      <c r="A175" s="34">
        <v>15</v>
      </c>
      <c r="B175" s="34" t="s">
        <v>262</v>
      </c>
      <c r="C175" s="34" t="s">
        <v>0</v>
      </c>
      <c r="D175" s="34" t="s">
        <v>13</v>
      </c>
      <c r="E175" s="34">
        <v>81</v>
      </c>
    </row>
    <row r="176" spans="1:5" x14ac:dyDescent="0.3">
      <c r="A176" s="34">
        <v>15</v>
      </c>
      <c r="B176" s="34" t="s">
        <v>262</v>
      </c>
      <c r="C176" s="34" t="s">
        <v>0</v>
      </c>
      <c r="D176" s="34" t="s">
        <v>14</v>
      </c>
      <c r="E176" s="34">
        <v>3</v>
      </c>
    </row>
    <row r="177" spans="1:5" x14ac:dyDescent="0.3">
      <c r="A177" s="34">
        <v>15</v>
      </c>
      <c r="B177" s="34" t="s">
        <v>262</v>
      </c>
      <c r="C177" s="34" t="s">
        <v>0</v>
      </c>
      <c r="D177" s="34" t="s">
        <v>15</v>
      </c>
      <c r="E177" s="34">
        <v>17</v>
      </c>
    </row>
    <row r="178" spans="1:5" x14ac:dyDescent="0.3">
      <c r="A178" s="34">
        <v>15</v>
      </c>
      <c r="B178" s="34" t="s">
        <v>262</v>
      </c>
      <c r="C178" s="34" t="s">
        <v>10</v>
      </c>
      <c r="D178" s="34" t="s">
        <v>16</v>
      </c>
      <c r="E178" s="34">
        <v>0</v>
      </c>
    </row>
    <row r="179" spans="1:5" x14ac:dyDescent="0.3">
      <c r="A179" s="34">
        <v>15</v>
      </c>
      <c r="B179" s="34" t="s">
        <v>262</v>
      </c>
      <c r="C179" s="34" t="s">
        <v>10</v>
      </c>
      <c r="D179" s="34" t="s">
        <v>17</v>
      </c>
      <c r="E179" s="34">
        <v>65</v>
      </c>
    </row>
    <row r="180" spans="1:5" x14ac:dyDescent="0.3">
      <c r="A180" s="34">
        <v>15</v>
      </c>
      <c r="B180" s="34" t="s">
        <v>262</v>
      </c>
      <c r="C180" s="34" t="s">
        <v>10</v>
      </c>
      <c r="D180" s="34" t="s">
        <v>18</v>
      </c>
      <c r="E180" s="34">
        <v>34</v>
      </c>
    </row>
    <row r="181" spans="1:5" x14ac:dyDescent="0.3">
      <c r="A181" s="34">
        <v>15</v>
      </c>
      <c r="B181" s="34" t="s">
        <v>262</v>
      </c>
      <c r="C181" s="34" t="s">
        <v>11</v>
      </c>
      <c r="D181" s="34" t="s">
        <v>19</v>
      </c>
      <c r="E181" s="34">
        <v>46</v>
      </c>
    </row>
    <row r="182" spans="1:5" x14ac:dyDescent="0.3">
      <c r="A182" s="34">
        <v>15</v>
      </c>
      <c r="B182" s="34" t="s">
        <v>262</v>
      </c>
      <c r="C182" s="34" t="s">
        <v>11</v>
      </c>
      <c r="D182" s="34" t="s">
        <v>17</v>
      </c>
      <c r="E182" s="34">
        <v>54</v>
      </c>
    </row>
    <row r="183" spans="1:5" x14ac:dyDescent="0.3">
      <c r="A183" s="34">
        <v>15</v>
      </c>
      <c r="B183" s="34" t="s">
        <v>262</v>
      </c>
      <c r="C183" s="34" t="s">
        <v>12</v>
      </c>
      <c r="D183" s="34" t="s">
        <v>19</v>
      </c>
      <c r="E183" s="34">
        <v>100</v>
      </c>
    </row>
    <row r="184" spans="1:5" x14ac:dyDescent="0.3">
      <c r="A184" s="34">
        <v>16</v>
      </c>
      <c r="B184" s="34" t="s">
        <v>263</v>
      </c>
      <c r="C184" s="34" t="s">
        <v>0</v>
      </c>
      <c r="D184" s="34" t="s">
        <v>9</v>
      </c>
      <c r="E184" s="34">
        <v>68</v>
      </c>
    </row>
    <row r="185" spans="1:5" x14ac:dyDescent="0.3">
      <c r="A185" s="34">
        <v>16</v>
      </c>
      <c r="B185" s="34" t="s">
        <v>263</v>
      </c>
      <c r="C185" s="34" t="s">
        <v>10</v>
      </c>
      <c r="D185" s="34" t="s">
        <v>9</v>
      </c>
      <c r="E185" s="34">
        <v>78</v>
      </c>
    </row>
    <row r="186" spans="1:5" x14ac:dyDescent="0.3">
      <c r="A186" s="34">
        <v>16</v>
      </c>
      <c r="B186" s="34" t="s">
        <v>263</v>
      </c>
      <c r="C186" s="34" t="s">
        <v>11</v>
      </c>
      <c r="D186" s="34" t="s">
        <v>9</v>
      </c>
      <c r="E186" s="34">
        <v>76</v>
      </c>
    </row>
    <row r="187" spans="1:5" x14ac:dyDescent="0.3">
      <c r="A187" s="34">
        <v>16</v>
      </c>
      <c r="B187" s="34" t="s">
        <v>263</v>
      </c>
      <c r="C187" s="34" t="s">
        <v>12</v>
      </c>
      <c r="D187" s="34" t="s">
        <v>9</v>
      </c>
      <c r="E187" s="34">
        <v>93</v>
      </c>
    </row>
    <row r="188" spans="1:5" x14ac:dyDescent="0.3">
      <c r="A188" s="34">
        <v>16</v>
      </c>
      <c r="B188" s="34" t="s">
        <v>263</v>
      </c>
      <c r="C188" s="34" t="s">
        <v>0</v>
      </c>
      <c r="D188" s="34" t="s">
        <v>13</v>
      </c>
      <c r="E188" s="34">
        <v>88</v>
      </c>
    </row>
    <row r="189" spans="1:5" x14ac:dyDescent="0.3">
      <c r="A189" s="34">
        <v>16</v>
      </c>
      <c r="B189" s="34" t="s">
        <v>263</v>
      </c>
      <c r="C189" s="34" t="s">
        <v>0</v>
      </c>
      <c r="D189" s="34" t="s">
        <v>14</v>
      </c>
      <c r="E189" s="34">
        <v>12</v>
      </c>
    </row>
    <row r="190" spans="1:5" x14ac:dyDescent="0.3">
      <c r="A190" s="34">
        <v>16</v>
      </c>
      <c r="B190" s="34" t="s">
        <v>263</v>
      </c>
      <c r="C190" s="34" t="s">
        <v>0</v>
      </c>
      <c r="D190" s="34" t="s">
        <v>15</v>
      </c>
      <c r="E190" s="34">
        <v>0</v>
      </c>
    </row>
    <row r="191" spans="1:5" x14ac:dyDescent="0.3">
      <c r="A191" s="34">
        <v>16</v>
      </c>
      <c r="B191" s="34" t="s">
        <v>263</v>
      </c>
      <c r="C191" s="34" t="s">
        <v>10</v>
      </c>
      <c r="D191" s="34" t="s">
        <v>16</v>
      </c>
      <c r="E191" s="34">
        <v>1</v>
      </c>
    </row>
    <row r="192" spans="1:5" x14ac:dyDescent="0.3">
      <c r="A192" s="34">
        <v>16</v>
      </c>
      <c r="B192" s="34" t="s">
        <v>263</v>
      </c>
      <c r="C192" s="34" t="s">
        <v>10</v>
      </c>
      <c r="D192" s="34" t="s">
        <v>17</v>
      </c>
      <c r="E192" s="34">
        <v>71</v>
      </c>
    </row>
    <row r="193" spans="1:5" x14ac:dyDescent="0.3">
      <c r="A193" s="34">
        <v>16</v>
      </c>
      <c r="B193" s="34" t="s">
        <v>263</v>
      </c>
      <c r="C193" s="34" t="s">
        <v>10</v>
      </c>
      <c r="D193" s="34" t="s">
        <v>18</v>
      </c>
      <c r="E193" s="34">
        <v>28</v>
      </c>
    </row>
    <row r="194" spans="1:5" x14ac:dyDescent="0.3">
      <c r="A194" s="34">
        <v>16</v>
      </c>
      <c r="B194" s="34" t="s">
        <v>263</v>
      </c>
      <c r="C194" s="34" t="s">
        <v>11</v>
      </c>
      <c r="D194" s="34" t="s">
        <v>19</v>
      </c>
      <c r="E194" s="34">
        <v>63</v>
      </c>
    </row>
    <row r="195" spans="1:5" x14ac:dyDescent="0.3">
      <c r="A195" s="34">
        <v>16</v>
      </c>
      <c r="B195" s="34" t="s">
        <v>263</v>
      </c>
      <c r="C195" s="34" t="s">
        <v>11</v>
      </c>
      <c r="D195" s="34" t="s">
        <v>17</v>
      </c>
      <c r="E195" s="34">
        <v>37</v>
      </c>
    </row>
    <row r="196" spans="1:5" x14ac:dyDescent="0.3">
      <c r="A196" s="34">
        <v>16</v>
      </c>
      <c r="B196" s="34" t="s">
        <v>263</v>
      </c>
      <c r="C196" s="34" t="s">
        <v>12</v>
      </c>
      <c r="D196" s="34" t="s">
        <v>19</v>
      </c>
      <c r="E196" s="34">
        <v>100</v>
      </c>
    </row>
    <row r="197" spans="1:5" x14ac:dyDescent="0.3">
      <c r="A197" s="34">
        <v>17</v>
      </c>
      <c r="B197" s="34" t="s">
        <v>264</v>
      </c>
      <c r="C197" s="34" t="s">
        <v>0</v>
      </c>
      <c r="D197" s="34" t="s">
        <v>9</v>
      </c>
      <c r="E197" s="34">
        <v>68</v>
      </c>
    </row>
    <row r="198" spans="1:5" x14ac:dyDescent="0.3">
      <c r="A198" s="34">
        <v>17</v>
      </c>
      <c r="B198" s="34" t="s">
        <v>264</v>
      </c>
      <c r="C198" s="34" t="s">
        <v>10</v>
      </c>
      <c r="D198" s="34" t="s">
        <v>9</v>
      </c>
      <c r="E198" s="34">
        <v>74</v>
      </c>
    </row>
    <row r="199" spans="1:5" x14ac:dyDescent="0.3">
      <c r="A199" s="34">
        <v>17</v>
      </c>
      <c r="B199" s="34" t="s">
        <v>264</v>
      </c>
      <c r="C199" s="34" t="s">
        <v>11</v>
      </c>
      <c r="D199" s="34" t="s">
        <v>9</v>
      </c>
      <c r="E199" s="34">
        <v>74</v>
      </c>
    </row>
    <row r="200" spans="1:5" x14ac:dyDescent="0.3">
      <c r="A200" s="34">
        <v>17</v>
      </c>
      <c r="B200" s="34" t="s">
        <v>264</v>
      </c>
      <c r="C200" s="34" t="s">
        <v>12</v>
      </c>
      <c r="D200" s="34" t="s">
        <v>9</v>
      </c>
      <c r="E200" s="34">
        <v>92</v>
      </c>
    </row>
    <row r="201" spans="1:5" x14ac:dyDescent="0.3">
      <c r="A201" s="34">
        <v>17</v>
      </c>
      <c r="B201" s="34" t="s">
        <v>264</v>
      </c>
      <c r="C201" s="34" t="s">
        <v>0</v>
      </c>
      <c r="D201" s="34" t="s">
        <v>13</v>
      </c>
      <c r="E201" s="34">
        <v>96</v>
      </c>
    </row>
    <row r="202" spans="1:5" x14ac:dyDescent="0.3">
      <c r="A202" s="34">
        <v>17</v>
      </c>
      <c r="B202" s="34" t="s">
        <v>264</v>
      </c>
      <c r="C202" s="34" t="s">
        <v>0</v>
      </c>
      <c r="D202" s="34" t="s">
        <v>14</v>
      </c>
      <c r="E202" s="34">
        <v>4</v>
      </c>
    </row>
    <row r="203" spans="1:5" x14ac:dyDescent="0.3">
      <c r="A203" s="34">
        <v>17</v>
      </c>
      <c r="B203" s="34" t="s">
        <v>264</v>
      </c>
      <c r="C203" s="34" t="s">
        <v>0</v>
      </c>
      <c r="D203" s="34" t="s">
        <v>15</v>
      </c>
      <c r="E203" s="34">
        <v>0</v>
      </c>
    </row>
    <row r="204" spans="1:5" x14ac:dyDescent="0.3">
      <c r="A204" s="34">
        <v>17</v>
      </c>
      <c r="B204" s="34" t="s">
        <v>264</v>
      </c>
      <c r="C204" s="34" t="s">
        <v>10</v>
      </c>
      <c r="D204" s="34" t="s">
        <v>16</v>
      </c>
      <c r="E204" s="34">
        <v>1</v>
      </c>
    </row>
    <row r="205" spans="1:5" x14ac:dyDescent="0.3">
      <c r="A205" s="34">
        <v>17</v>
      </c>
      <c r="B205" s="34" t="s">
        <v>264</v>
      </c>
      <c r="C205" s="34" t="s">
        <v>10</v>
      </c>
      <c r="D205" s="34" t="s">
        <v>17</v>
      </c>
      <c r="E205" s="34">
        <v>73</v>
      </c>
    </row>
    <row r="206" spans="1:5" x14ac:dyDescent="0.3">
      <c r="A206" s="34">
        <v>17</v>
      </c>
      <c r="B206" s="34" t="s">
        <v>264</v>
      </c>
      <c r="C206" s="34" t="s">
        <v>10</v>
      </c>
      <c r="D206" s="34" t="s">
        <v>18</v>
      </c>
      <c r="E206" s="34">
        <v>26</v>
      </c>
    </row>
    <row r="207" spans="1:5" x14ac:dyDescent="0.3">
      <c r="A207" s="34">
        <v>17</v>
      </c>
      <c r="B207" s="34" t="s">
        <v>264</v>
      </c>
      <c r="C207" s="34" t="s">
        <v>11</v>
      </c>
      <c r="D207" s="34" t="s">
        <v>19</v>
      </c>
      <c r="E207" s="34">
        <v>62</v>
      </c>
    </row>
    <row r="208" spans="1:5" x14ac:dyDescent="0.3">
      <c r="A208" s="34">
        <v>17</v>
      </c>
      <c r="B208" s="34" t="s">
        <v>264</v>
      </c>
      <c r="C208" s="34" t="s">
        <v>11</v>
      </c>
      <c r="D208" s="34" t="s">
        <v>17</v>
      </c>
      <c r="E208" s="34">
        <v>38</v>
      </c>
    </row>
    <row r="209" spans="1:5" x14ac:dyDescent="0.3">
      <c r="A209" s="34">
        <v>17</v>
      </c>
      <c r="B209" s="34" t="s">
        <v>264</v>
      </c>
      <c r="C209" s="34" t="s">
        <v>12</v>
      </c>
      <c r="D209" s="34" t="s">
        <v>19</v>
      </c>
      <c r="E209" s="34">
        <v>100</v>
      </c>
    </row>
    <row r="210" spans="1:5" x14ac:dyDescent="0.3">
      <c r="A210" s="34">
        <v>18</v>
      </c>
      <c r="B210" s="34" t="s">
        <v>265</v>
      </c>
      <c r="C210" s="34" t="s">
        <v>0</v>
      </c>
      <c r="D210" s="34" t="s">
        <v>9</v>
      </c>
      <c r="E210" s="34">
        <v>64</v>
      </c>
    </row>
    <row r="211" spans="1:5" x14ac:dyDescent="0.3">
      <c r="A211" s="34">
        <v>18</v>
      </c>
      <c r="B211" s="34" t="s">
        <v>265</v>
      </c>
      <c r="C211" s="34" t="s">
        <v>10</v>
      </c>
      <c r="D211" s="34" t="s">
        <v>9</v>
      </c>
      <c r="E211" s="34">
        <v>74</v>
      </c>
    </row>
    <row r="212" spans="1:5" x14ac:dyDescent="0.3">
      <c r="A212" s="34">
        <v>18</v>
      </c>
      <c r="B212" s="34" t="s">
        <v>265</v>
      </c>
      <c r="C212" s="34" t="s">
        <v>11</v>
      </c>
      <c r="D212" s="34" t="s">
        <v>9</v>
      </c>
      <c r="E212" s="34">
        <v>74</v>
      </c>
    </row>
    <row r="213" spans="1:5" x14ac:dyDescent="0.3">
      <c r="A213" s="34">
        <v>18</v>
      </c>
      <c r="B213" s="34" t="s">
        <v>265</v>
      </c>
      <c r="C213" s="34" t="s">
        <v>12</v>
      </c>
      <c r="D213" s="34" t="s">
        <v>9</v>
      </c>
      <c r="E213" s="34">
        <v>92</v>
      </c>
    </row>
    <row r="214" spans="1:5" x14ac:dyDescent="0.3">
      <c r="A214" s="34">
        <v>18</v>
      </c>
      <c r="B214" s="34" t="s">
        <v>265</v>
      </c>
      <c r="C214" s="34" t="s">
        <v>0</v>
      </c>
      <c r="D214" s="34" t="s">
        <v>13</v>
      </c>
      <c r="E214" s="34">
        <v>97</v>
      </c>
    </row>
    <row r="215" spans="1:5" x14ac:dyDescent="0.3">
      <c r="A215" s="34">
        <v>18</v>
      </c>
      <c r="B215" s="34" t="s">
        <v>265</v>
      </c>
      <c r="C215" s="34" t="s">
        <v>0</v>
      </c>
      <c r="D215" s="34" t="s">
        <v>14</v>
      </c>
      <c r="E215" s="34">
        <v>3</v>
      </c>
    </row>
    <row r="216" spans="1:5" x14ac:dyDescent="0.3">
      <c r="A216" s="34">
        <v>18</v>
      </c>
      <c r="B216" s="34" t="s">
        <v>265</v>
      </c>
      <c r="C216" s="34" t="s">
        <v>0</v>
      </c>
      <c r="D216" s="34" t="s">
        <v>15</v>
      </c>
      <c r="E216" s="34">
        <v>0</v>
      </c>
    </row>
    <row r="217" spans="1:5" x14ac:dyDescent="0.3">
      <c r="A217" s="34">
        <v>18</v>
      </c>
      <c r="B217" s="34" t="s">
        <v>265</v>
      </c>
      <c r="C217" s="34" t="s">
        <v>10</v>
      </c>
      <c r="D217" s="34" t="s">
        <v>16</v>
      </c>
      <c r="E217" s="34">
        <v>0</v>
      </c>
    </row>
    <row r="218" spans="1:5" x14ac:dyDescent="0.3">
      <c r="A218" s="34">
        <v>18</v>
      </c>
      <c r="B218" s="34" t="s">
        <v>265</v>
      </c>
      <c r="C218" s="34" t="s">
        <v>10</v>
      </c>
      <c r="D218" s="34" t="s">
        <v>17</v>
      </c>
      <c r="E218" s="34">
        <v>75</v>
      </c>
    </row>
    <row r="219" spans="1:5" x14ac:dyDescent="0.3">
      <c r="A219" s="34">
        <v>18</v>
      </c>
      <c r="B219" s="34" t="s">
        <v>265</v>
      </c>
      <c r="C219" s="34" t="s">
        <v>10</v>
      </c>
      <c r="D219" s="34" t="s">
        <v>18</v>
      </c>
      <c r="E219" s="34">
        <v>25</v>
      </c>
    </row>
    <row r="220" spans="1:5" x14ac:dyDescent="0.3">
      <c r="A220" s="34">
        <v>18</v>
      </c>
      <c r="B220" s="34" t="s">
        <v>265</v>
      </c>
      <c r="C220" s="34" t="s">
        <v>11</v>
      </c>
      <c r="D220" s="34" t="s">
        <v>19</v>
      </c>
      <c r="E220" s="34">
        <v>55</v>
      </c>
    </row>
    <row r="221" spans="1:5" x14ac:dyDescent="0.3">
      <c r="A221" s="34">
        <v>18</v>
      </c>
      <c r="B221" s="34" t="s">
        <v>265</v>
      </c>
      <c r="C221" s="34" t="s">
        <v>11</v>
      </c>
      <c r="D221" s="34" t="s">
        <v>17</v>
      </c>
      <c r="E221" s="34">
        <v>45</v>
      </c>
    </row>
    <row r="222" spans="1:5" x14ac:dyDescent="0.3">
      <c r="A222" s="34">
        <v>18</v>
      </c>
      <c r="B222" s="34" t="s">
        <v>265</v>
      </c>
      <c r="C222" s="34" t="s">
        <v>12</v>
      </c>
      <c r="D222" s="34" t="s">
        <v>19</v>
      </c>
      <c r="E222" s="34">
        <v>100</v>
      </c>
    </row>
    <row r="223" spans="1:5" x14ac:dyDescent="0.3">
      <c r="A223" s="34">
        <v>19</v>
      </c>
      <c r="B223" s="34" t="s">
        <v>266</v>
      </c>
      <c r="C223" s="34" t="s">
        <v>0</v>
      </c>
      <c r="D223" s="34" t="s">
        <v>9</v>
      </c>
      <c r="E223" s="34">
        <v>65</v>
      </c>
    </row>
    <row r="224" spans="1:5" x14ac:dyDescent="0.3">
      <c r="A224" s="34">
        <v>19</v>
      </c>
      <c r="B224" s="34" t="s">
        <v>266</v>
      </c>
      <c r="C224" s="34" t="s">
        <v>10</v>
      </c>
      <c r="D224" s="34" t="s">
        <v>9</v>
      </c>
      <c r="E224" s="34">
        <v>80</v>
      </c>
    </row>
    <row r="225" spans="1:5" x14ac:dyDescent="0.3">
      <c r="A225" s="34">
        <v>19</v>
      </c>
      <c r="B225" s="34" t="s">
        <v>266</v>
      </c>
      <c r="C225" s="34" t="s">
        <v>11</v>
      </c>
      <c r="D225" s="34" t="s">
        <v>9</v>
      </c>
      <c r="E225" s="34">
        <v>77</v>
      </c>
    </row>
    <row r="226" spans="1:5" x14ac:dyDescent="0.3">
      <c r="A226" s="34">
        <v>19</v>
      </c>
      <c r="B226" s="34" t="s">
        <v>266</v>
      </c>
      <c r="C226" s="34" t="s">
        <v>12</v>
      </c>
      <c r="D226" s="34" t="s">
        <v>9</v>
      </c>
      <c r="E226" s="34">
        <v>94</v>
      </c>
    </row>
    <row r="227" spans="1:5" x14ac:dyDescent="0.3">
      <c r="A227" s="34">
        <v>19</v>
      </c>
      <c r="B227" s="34" t="s">
        <v>266</v>
      </c>
      <c r="C227" s="34" t="s">
        <v>0</v>
      </c>
      <c r="D227" s="34" t="s">
        <v>13</v>
      </c>
      <c r="E227" s="34">
        <v>56</v>
      </c>
    </row>
    <row r="228" spans="1:5" x14ac:dyDescent="0.3">
      <c r="A228" s="34">
        <v>19</v>
      </c>
      <c r="B228" s="34" t="s">
        <v>266</v>
      </c>
      <c r="C228" s="34" t="s">
        <v>0</v>
      </c>
      <c r="D228" s="34" t="s">
        <v>14</v>
      </c>
      <c r="E228" s="34">
        <v>10</v>
      </c>
    </row>
    <row r="229" spans="1:5" x14ac:dyDescent="0.3">
      <c r="A229" s="34">
        <v>19</v>
      </c>
      <c r="B229" s="34" t="s">
        <v>266</v>
      </c>
      <c r="C229" s="34" t="s">
        <v>0</v>
      </c>
      <c r="D229" s="34" t="s">
        <v>15</v>
      </c>
      <c r="E229" s="34">
        <v>35</v>
      </c>
    </row>
    <row r="230" spans="1:5" x14ac:dyDescent="0.3">
      <c r="A230" s="34">
        <v>19</v>
      </c>
      <c r="B230" s="34" t="s">
        <v>266</v>
      </c>
      <c r="C230" s="34" t="s">
        <v>10</v>
      </c>
      <c r="D230" s="34" t="s">
        <v>16</v>
      </c>
      <c r="E230" s="34">
        <v>1</v>
      </c>
    </row>
    <row r="231" spans="1:5" x14ac:dyDescent="0.3">
      <c r="A231" s="34">
        <v>19</v>
      </c>
      <c r="B231" s="34" t="s">
        <v>266</v>
      </c>
      <c r="C231" s="34" t="s">
        <v>10</v>
      </c>
      <c r="D231" s="34" t="s">
        <v>17</v>
      </c>
      <c r="E231" s="34">
        <v>69</v>
      </c>
    </row>
    <row r="232" spans="1:5" x14ac:dyDescent="0.3">
      <c r="A232" s="34">
        <v>19</v>
      </c>
      <c r="B232" s="34" t="s">
        <v>266</v>
      </c>
      <c r="C232" s="34" t="s">
        <v>10</v>
      </c>
      <c r="D232" s="34" t="s">
        <v>18</v>
      </c>
      <c r="E232" s="34">
        <v>30</v>
      </c>
    </row>
    <row r="233" spans="1:5" x14ac:dyDescent="0.3">
      <c r="A233" s="34">
        <v>19</v>
      </c>
      <c r="B233" s="34" t="s">
        <v>266</v>
      </c>
      <c r="C233" s="34" t="s">
        <v>11</v>
      </c>
      <c r="D233" s="34" t="s">
        <v>19</v>
      </c>
      <c r="E233" s="34">
        <v>59</v>
      </c>
    </row>
    <row r="234" spans="1:5" x14ac:dyDescent="0.3">
      <c r="A234" s="34">
        <v>19</v>
      </c>
      <c r="B234" s="34" t="s">
        <v>266</v>
      </c>
      <c r="C234" s="34" t="s">
        <v>11</v>
      </c>
      <c r="D234" s="34" t="s">
        <v>17</v>
      </c>
      <c r="E234" s="34">
        <v>41</v>
      </c>
    </row>
    <row r="235" spans="1:5" x14ac:dyDescent="0.3">
      <c r="A235" s="34">
        <v>19</v>
      </c>
      <c r="B235" s="34" t="s">
        <v>266</v>
      </c>
      <c r="C235" s="34" t="s">
        <v>12</v>
      </c>
      <c r="D235" s="34" t="s">
        <v>19</v>
      </c>
      <c r="E235" s="34">
        <v>100</v>
      </c>
    </row>
    <row r="236" spans="1:5" x14ac:dyDescent="0.3">
      <c r="A236" s="34">
        <v>20</v>
      </c>
      <c r="B236" s="34" t="s">
        <v>267</v>
      </c>
      <c r="C236" s="34" t="s">
        <v>0</v>
      </c>
      <c r="D236" s="34" t="s">
        <v>9</v>
      </c>
      <c r="E236" s="34">
        <v>74</v>
      </c>
    </row>
    <row r="237" spans="1:5" x14ac:dyDescent="0.3">
      <c r="A237" s="34">
        <v>20</v>
      </c>
      <c r="B237" s="34" t="s">
        <v>267</v>
      </c>
      <c r="C237" s="34" t="s">
        <v>10</v>
      </c>
      <c r="D237" s="34" t="s">
        <v>9</v>
      </c>
      <c r="E237" s="34">
        <v>77</v>
      </c>
    </row>
    <row r="238" spans="1:5" x14ac:dyDescent="0.3">
      <c r="A238" s="34">
        <v>20</v>
      </c>
      <c r="B238" s="34" t="s">
        <v>267</v>
      </c>
      <c r="C238" s="34" t="s">
        <v>11</v>
      </c>
      <c r="D238" s="34" t="s">
        <v>9</v>
      </c>
      <c r="E238" s="34">
        <v>77</v>
      </c>
    </row>
    <row r="239" spans="1:5" x14ac:dyDescent="0.3">
      <c r="A239" s="34">
        <v>20</v>
      </c>
      <c r="B239" s="34" t="s">
        <v>267</v>
      </c>
      <c r="C239" s="34" t="s">
        <v>12</v>
      </c>
      <c r="D239" s="34" t="s">
        <v>9</v>
      </c>
      <c r="E239" s="34">
        <v>94</v>
      </c>
    </row>
    <row r="240" spans="1:5" x14ac:dyDescent="0.3">
      <c r="A240" s="34">
        <v>20</v>
      </c>
      <c r="B240" s="34" t="s">
        <v>267</v>
      </c>
      <c r="C240" s="34" t="s">
        <v>0</v>
      </c>
      <c r="D240" s="34" t="s">
        <v>13</v>
      </c>
      <c r="E240" s="34">
        <v>84</v>
      </c>
    </row>
    <row r="241" spans="1:5" x14ac:dyDescent="0.3">
      <c r="A241" s="34">
        <v>20</v>
      </c>
      <c r="B241" s="34" t="s">
        <v>267</v>
      </c>
      <c r="C241" s="34" t="s">
        <v>0</v>
      </c>
      <c r="D241" s="34" t="s">
        <v>14</v>
      </c>
      <c r="E241" s="34">
        <v>16</v>
      </c>
    </row>
    <row r="242" spans="1:5" x14ac:dyDescent="0.3">
      <c r="A242" s="34">
        <v>20</v>
      </c>
      <c r="B242" s="34" t="s">
        <v>267</v>
      </c>
      <c r="C242" s="34" t="s">
        <v>0</v>
      </c>
      <c r="D242" s="34" t="s">
        <v>15</v>
      </c>
      <c r="E242" s="34">
        <v>0</v>
      </c>
    </row>
    <row r="243" spans="1:5" x14ac:dyDescent="0.3">
      <c r="A243" s="34">
        <v>20</v>
      </c>
      <c r="B243" s="34" t="s">
        <v>267</v>
      </c>
      <c r="C243" s="34" t="s">
        <v>10</v>
      </c>
      <c r="D243" s="34" t="s">
        <v>16</v>
      </c>
      <c r="E243" s="34">
        <v>0</v>
      </c>
    </row>
    <row r="244" spans="1:5" x14ac:dyDescent="0.3">
      <c r="A244" s="34">
        <v>20</v>
      </c>
      <c r="B244" s="34" t="s">
        <v>267</v>
      </c>
      <c r="C244" s="34" t="s">
        <v>10</v>
      </c>
      <c r="D244" s="34" t="s">
        <v>17</v>
      </c>
      <c r="E244" s="34">
        <v>67</v>
      </c>
    </row>
    <row r="245" spans="1:5" x14ac:dyDescent="0.3">
      <c r="A245" s="34">
        <v>20</v>
      </c>
      <c r="B245" s="34" t="s">
        <v>267</v>
      </c>
      <c r="C245" s="34" t="s">
        <v>10</v>
      </c>
      <c r="D245" s="34" t="s">
        <v>18</v>
      </c>
      <c r="E245" s="34">
        <v>33</v>
      </c>
    </row>
    <row r="246" spans="1:5" x14ac:dyDescent="0.3">
      <c r="A246" s="34">
        <v>20</v>
      </c>
      <c r="B246" s="34" t="s">
        <v>267</v>
      </c>
      <c r="C246" s="34" t="s">
        <v>11</v>
      </c>
      <c r="D246" s="34" t="s">
        <v>19</v>
      </c>
      <c r="E246" s="34">
        <v>79</v>
      </c>
    </row>
    <row r="247" spans="1:5" x14ac:dyDescent="0.3">
      <c r="A247" s="34">
        <v>20</v>
      </c>
      <c r="B247" s="34" t="s">
        <v>267</v>
      </c>
      <c r="C247" s="34" t="s">
        <v>11</v>
      </c>
      <c r="D247" s="34" t="s">
        <v>17</v>
      </c>
      <c r="E247" s="34">
        <v>21</v>
      </c>
    </row>
    <row r="248" spans="1:5" x14ac:dyDescent="0.3">
      <c r="A248" s="34">
        <v>20</v>
      </c>
      <c r="B248" s="34" t="s">
        <v>267</v>
      </c>
      <c r="C248" s="34" t="s">
        <v>12</v>
      </c>
      <c r="D248" s="34" t="s">
        <v>19</v>
      </c>
      <c r="E248" s="34">
        <v>100</v>
      </c>
    </row>
    <row r="249" spans="1:5" x14ac:dyDescent="0.3">
      <c r="A249" s="34">
        <v>21</v>
      </c>
      <c r="B249" s="34" t="s">
        <v>268</v>
      </c>
      <c r="C249" s="34" t="s">
        <v>0</v>
      </c>
      <c r="D249" s="34" t="s">
        <v>9</v>
      </c>
      <c r="E249" s="34">
        <v>74</v>
      </c>
    </row>
    <row r="250" spans="1:5" x14ac:dyDescent="0.3">
      <c r="A250" s="34">
        <v>21</v>
      </c>
      <c r="B250" s="34" t="s">
        <v>268</v>
      </c>
      <c r="C250" s="34" t="s">
        <v>10</v>
      </c>
      <c r="D250" s="34" t="s">
        <v>9</v>
      </c>
      <c r="E250" s="34">
        <v>78</v>
      </c>
    </row>
    <row r="251" spans="1:5" x14ac:dyDescent="0.3">
      <c r="A251" s="34">
        <v>21</v>
      </c>
      <c r="B251" s="34" t="s">
        <v>268</v>
      </c>
      <c r="C251" s="34" t="s">
        <v>11</v>
      </c>
      <c r="D251" s="34" t="s">
        <v>9</v>
      </c>
      <c r="E251" s="34">
        <v>77</v>
      </c>
    </row>
    <row r="252" spans="1:5" x14ac:dyDescent="0.3">
      <c r="A252" s="34">
        <v>21</v>
      </c>
      <c r="B252" s="34" t="s">
        <v>268</v>
      </c>
      <c r="C252" s="34" t="s">
        <v>12</v>
      </c>
      <c r="D252" s="34" t="s">
        <v>9</v>
      </c>
      <c r="E252" s="34">
        <v>94</v>
      </c>
    </row>
    <row r="253" spans="1:5" x14ac:dyDescent="0.3">
      <c r="A253" s="34">
        <v>21</v>
      </c>
      <c r="B253" s="34" t="s">
        <v>268</v>
      </c>
      <c r="C253" s="34" t="s">
        <v>0</v>
      </c>
      <c r="D253" s="34" t="s">
        <v>13</v>
      </c>
      <c r="E253" s="34">
        <v>82</v>
      </c>
    </row>
    <row r="254" spans="1:5" x14ac:dyDescent="0.3">
      <c r="A254" s="34">
        <v>21</v>
      </c>
      <c r="B254" s="34" t="s">
        <v>268</v>
      </c>
      <c r="C254" s="34" t="s">
        <v>0</v>
      </c>
      <c r="D254" s="34" t="s">
        <v>14</v>
      </c>
      <c r="E254" s="34">
        <v>18</v>
      </c>
    </row>
    <row r="255" spans="1:5" x14ac:dyDescent="0.3">
      <c r="A255" s="34">
        <v>21</v>
      </c>
      <c r="B255" s="34" t="s">
        <v>268</v>
      </c>
      <c r="C255" s="34" t="s">
        <v>0</v>
      </c>
      <c r="D255" s="34" t="s">
        <v>15</v>
      </c>
      <c r="E255" s="34">
        <v>0</v>
      </c>
    </row>
    <row r="256" spans="1:5" x14ac:dyDescent="0.3">
      <c r="A256" s="34">
        <v>21</v>
      </c>
      <c r="B256" s="34" t="s">
        <v>268</v>
      </c>
      <c r="C256" s="34" t="s">
        <v>10</v>
      </c>
      <c r="D256" s="34" t="s">
        <v>16</v>
      </c>
      <c r="E256" s="34">
        <v>0</v>
      </c>
    </row>
    <row r="257" spans="1:5" x14ac:dyDescent="0.3">
      <c r="A257" s="34">
        <v>21</v>
      </c>
      <c r="B257" s="34" t="s">
        <v>268</v>
      </c>
      <c r="C257" s="34" t="s">
        <v>10</v>
      </c>
      <c r="D257" s="34" t="s">
        <v>17</v>
      </c>
      <c r="E257" s="34">
        <v>65</v>
      </c>
    </row>
    <row r="258" spans="1:5" x14ac:dyDescent="0.3">
      <c r="A258" s="34">
        <v>21</v>
      </c>
      <c r="B258" s="34" t="s">
        <v>268</v>
      </c>
      <c r="C258" s="34" t="s">
        <v>10</v>
      </c>
      <c r="D258" s="34" t="s">
        <v>18</v>
      </c>
      <c r="E258" s="34">
        <v>34</v>
      </c>
    </row>
    <row r="259" spans="1:5" x14ac:dyDescent="0.3">
      <c r="A259" s="34">
        <v>21</v>
      </c>
      <c r="B259" s="34" t="s">
        <v>268</v>
      </c>
      <c r="C259" s="34" t="s">
        <v>11</v>
      </c>
      <c r="D259" s="34" t="s">
        <v>19</v>
      </c>
      <c r="E259" s="34">
        <v>77</v>
      </c>
    </row>
    <row r="260" spans="1:5" x14ac:dyDescent="0.3">
      <c r="A260" s="34">
        <v>21</v>
      </c>
      <c r="B260" s="34" t="s">
        <v>268</v>
      </c>
      <c r="C260" s="34" t="s">
        <v>11</v>
      </c>
      <c r="D260" s="34" t="s">
        <v>17</v>
      </c>
      <c r="E260" s="34">
        <v>23</v>
      </c>
    </row>
    <row r="261" spans="1:5" x14ac:dyDescent="0.3">
      <c r="A261" s="34">
        <v>21</v>
      </c>
      <c r="B261" s="34" t="s">
        <v>268</v>
      </c>
      <c r="C261" s="34" t="s">
        <v>12</v>
      </c>
      <c r="D261" s="34" t="s">
        <v>19</v>
      </c>
      <c r="E261" s="34">
        <v>100</v>
      </c>
    </row>
    <row r="262" spans="1:5" x14ac:dyDescent="0.3">
      <c r="A262" s="34">
        <v>22</v>
      </c>
      <c r="B262" s="34" t="s">
        <v>269</v>
      </c>
      <c r="C262" s="34" t="s">
        <v>0</v>
      </c>
      <c r="D262" s="34" t="s">
        <v>9</v>
      </c>
      <c r="E262" s="34">
        <v>73</v>
      </c>
    </row>
    <row r="263" spans="1:5" x14ac:dyDescent="0.3">
      <c r="A263" s="34">
        <v>22</v>
      </c>
      <c r="B263" s="34" t="s">
        <v>269</v>
      </c>
      <c r="C263" s="34" t="s">
        <v>10</v>
      </c>
      <c r="D263" s="34" t="s">
        <v>9</v>
      </c>
      <c r="E263" s="34">
        <v>79</v>
      </c>
    </row>
    <row r="264" spans="1:5" x14ac:dyDescent="0.3">
      <c r="A264" s="34">
        <v>22</v>
      </c>
      <c r="B264" s="34" t="s">
        <v>269</v>
      </c>
      <c r="C264" s="34" t="s">
        <v>11</v>
      </c>
      <c r="D264" s="34" t="s">
        <v>9</v>
      </c>
      <c r="E264" s="34">
        <v>77</v>
      </c>
    </row>
    <row r="265" spans="1:5" x14ac:dyDescent="0.3">
      <c r="A265" s="34">
        <v>22</v>
      </c>
      <c r="B265" s="34" t="s">
        <v>269</v>
      </c>
      <c r="C265" s="34" t="s">
        <v>12</v>
      </c>
      <c r="D265" s="34" t="s">
        <v>9</v>
      </c>
      <c r="E265" s="34">
        <v>94</v>
      </c>
    </row>
    <row r="266" spans="1:5" x14ac:dyDescent="0.3">
      <c r="A266" s="34">
        <v>22</v>
      </c>
      <c r="B266" s="34" t="s">
        <v>269</v>
      </c>
      <c r="C266" s="34" t="s">
        <v>0</v>
      </c>
      <c r="D266" s="34" t="s">
        <v>13</v>
      </c>
      <c r="E266" s="34">
        <v>82</v>
      </c>
    </row>
    <row r="267" spans="1:5" x14ac:dyDescent="0.3">
      <c r="A267" s="34">
        <v>22</v>
      </c>
      <c r="B267" s="34" t="s">
        <v>269</v>
      </c>
      <c r="C267" s="34" t="s">
        <v>0</v>
      </c>
      <c r="D267" s="34" t="s">
        <v>14</v>
      </c>
      <c r="E267" s="34">
        <v>18</v>
      </c>
    </row>
    <row r="268" spans="1:5" x14ac:dyDescent="0.3">
      <c r="A268" s="34">
        <v>22</v>
      </c>
      <c r="B268" s="34" t="s">
        <v>269</v>
      </c>
      <c r="C268" s="34" t="s">
        <v>0</v>
      </c>
      <c r="D268" s="34" t="s">
        <v>15</v>
      </c>
      <c r="E268" s="34">
        <v>0</v>
      </c>
    </row>
    <row r="269" spans="1:5" x14ac:dyDescent="0.3">
      <c r="A269" s="34">
        <v>22</v>
      </c>
      <c r="B269" s="34" t="s">
        <v>269</v>
      </c>
      <c r="C269" s="34" t="s">
        <v>10</v>
      </c>
      <c r="D269" s="34" t="s">
        <v>16</v>
      </c>
      <c r="E269" s="34">
        <v>1</v>
      </c>
    </row>
    <row r="270" spans="1:5" x14ac:dyDescent="0.3">
      <c r="A270" s="34">
        <v>22</v>
      </c>
      <c r="B270" s="34" t="s">
        <v>269</v>
      </c>
      <c r="C270" s="34" t="s">
        <v>10</v>
      </c>
      <c r="D270" s="34" t="s">
        <v>17</v>
      </c>
      <c r="E270" s="34">
        <v>60</v>
      </c>
    </row>
    <row r="271" spans="1:5" x14ac:dyDescent="0.3">
      <c r="A271" s="34">
        <v>22</v>
      </c>
      <c r="B271" s="34" t="s">
        <v>269</v>
      </c>
      <c r="C271" s="34" t="s">
        <v>10</v>
      </c>
      <c r="D271" s="34" t="s">
        <v>18</v>
      </c>
      <c r="E271" s="34">
        <v>40</v>
      </c>
    </row>
    <row r="272" spans="1:5" x14ac:dyDescent="0.3">
      <c r="A272" s="34">
        <v>22</v>
      </c>
      <c r="B272" s="34" t="s">
        <v>269</v>
      </c>
      <c r="C272" s="34" t="s">
        <v>11</v>
      </c>
      <c r="D272" s="34" t="s">
        <v>19</v>
      </c>
      <c r="E272" s="34">
        <v>76</v>
      </c>
    </row>
    <row r="273" spans="1:5" x14ac:dyDescent="0.3">
      <c r="A273" s="34">
        <v>22</v>
      </c>
      <c r="B273" s="34" t="s">
        <v>269</v>
      </c>
      <c r="C273" s="34" t="s">
        <v>11</v>
      </c>
      <c r="D273" s="34" t="s">
        <v>17</v>
      </c>
      <c r="E273" s="34">
        <v>24</v>
      </c>
    </row>
    <row r="274" spans="1:5" x14ac:dyDescent="0.3">
      <c r="A274" s="34">
        <v>22</v>
      </c>
      <c r="B274" s="34" t="s">
        <v>269</v>
      </c>
      <c r="C274" s="34" t="s">
        <v>12</v>
      </c>
      <c r="D274" s="34" t="s">
        <v>19</v>
      </c>
      <c r="E274" s="34">
        <v>100</v>
      </c>
    </row>
    <row r="275" spans="1:5" x14ac:dyDescent="0.3">
      <c r="A275" s="34">
        <v>23</v>
      </c>
      <c r="B275" s="34" t="s">
        <v>270</v>
      </c>
      <c r="C275" s="34" t="s">
        <v>0</v>
      </c>
      <c r="D275" s="34" t="s">
        <v>9</v>
      </c>
      <c r="E275" s="34">
        <v>67</v>
      </c>
    </row>
    <row r="276" spans="1:5" x14ac:dyDescent="0.3">
      <c r="A276" s="34">
        <v>23</v>
      </c>
      <c r="B276" s="34" t="s">
        <v>270</v>
      </c>
      <c r="C276" s="34" t="s">
        <v>10</v>
      </c>
      <c r="D276" s="34" t="s">
        <v>9</v>
      </c>
      <c r="E276" s="34">
        <v>79</v>
      </c>
    </row>
    <row r="277" spans="1:5" x14ac:dyDescent="0.3">
      <c r="A277" s="34">
        <v>23</v>
      </c>
      <c r="B277" s="34" t="s">
        <v>270</v>
      </c>
      <c r="C277" s="34" t="s">
        <v>11</v>
      </c>
      <c r="D277" s="34" t="s">
        <v>9</v>
      </c>
      <c r="E277" s="34">
        <v>76</v>
      </c>
    </row>
    <row r="278" spans="1:5" x14ac:dyDescent="0.3">
      <c r="A278" s="34">
        <v>23</v>
      </c>
      <c r="B278" s="34" t="s">
        <v>270</v>
      </c>
      <c r="C278" s="34" t="s">
        <v>12</v>
      </c>
      <c r="D278" s="34" t="s">
        <v>9</v>
      </c>
      <c r="E278" s="34">
        <v>93</v>
      </c>
    </row>
    <row r="279" spans="1:5" x14ac:dyDescent="0.3">
      <c r="A279" s="34">
        <v>23</v>
      </c>
      <c r="B279" s="34" t="s">
        <v>270</v>
      </c>
      <c r="C279" s="34" t="s">
        <v>0</v>
      </c>
      <c r="D279" s="34" t="s">
        <v>13</v>
      </c>
      <c r="E279" s="34">
        <v>85</v>
      </c>
    </row>
    <row r="280" spans="1:5" x14ac:dyDescent="0.3">
      <c r="A280" s="34">
        <v>23</v>
      </c>
      <c r="B280" s="34" t="s">
        <v>270</v>
      </c>
      <c r="C280" s="34" t="s">
        <v>0</v>
      </c>
      <c r="D280" s="34" t="s">
        <v>14</v>
      </c>
      <c r="E280" s="34">
        <v>15</v>
      </c>
    </row>
    <row r="281" spans="1:5" x14ac:dyDescent="0.3">
      <c r="A281" s="34">
        <v>23</v>
      </c>
      <c r="B281" s="34" t="s">
        <v>270</v>
      </c>
      <c r="C281" s="34" t="s">
        <v>0</v>
      </c>
      <c r="D281" s="34" t="s">
        <v>15</v>
      </c>
      <c r="E281" s="34">
        <v>0</v>
      </c>
    </row>
    <row r="282" spans="1:5" x14ac:dyDescent="0.3">
      <c r="A282" s="34">
        <v>23</v>
      </c>
      <c r="B282" s="34" t="s">
        <v>270</v>
      </c>
      <c r="C282" s="34" t="s">
        <v>10</v>
      </c>
      <c r="D282" s="34" t="s">
        <v>16</v>
      </c>
      <c r="E282" s="34">
        <v>0</v>
      </c>
    </row>
    <row r="283" spans="1:5" x14ac:dyDescent="0.3">
      <c r="A283" s="34">
        <v>23</v>
      </c>
      <c r="B283" s="34" t="s">
        <v>270</v>
      </c>
      <c r="C283" s="34" t="s">
        <v>10</v>
      </c>
      <c r="D283" s="34" t="s">
        <v>17</v>
      </c>
      <c r="E283" s="34">
        <v>59</v>
      </c>
    </row>
    <row r="284" spans="1:5" x14ac:dyDescent="0.3">
      <c r="A284" s="34">
        <v>23</v>
      </c>
      <c r="B284" s="34" t="s">
        <v>270</v>
      </c>
      <c r="C284" s="34" t="s">
        <v>10</v>
      </c>
      <c r="D284" s="34" t="s">
        <v>18</v>
      </c>
      <c r="E284" s="34">
        <v>41</v>
      </c>
    </row>
    <row r="285" spans="1:5" x14ac:dyDescent="0.3">
      <c r="A285" s="34">
        <v>23</v>
      </c>
      <c r="B285" s="34" t="s">
        <v>270</v>
      </c>
      <c r="C285" s="34" t="s">
        <v>11</v>
      </c>
      <c r="D285" s="34" t="s">
        <v>19</v>
      </c>
      <c r="E285" s="34">
        <v>61</v>
      </c>
    </row>
    <row r="286" spans="1:5" x14ac:dyDescent="0.3">
      <c r="A286" s="34">
        <v>23</v>
      </c>
      <c r="B286" s="34" t="s">
        <v>270</v>
      </c>
      <c r="C286" s="34" t="s">
        <v>11</v>
      </c>
      <c r="D286" s="34" t="s">
        <v>17</v>
      </c>
      <c r="E286" s="34">
        <v>39</v>
      </c>
    </row>
    <row r="287" spans="1:5" x14ac:dyDescent="0.3">
      <c r="A287" s="34">
        <v>23</v>
      </c>
      <c r="B287" s="34" t="s">
        <v>270</v>
      </c>
      <c r="C287" s="34" t="s">
        <v>12</v>
      </c>
      <c r="D287" s="34" t="s">
        <v>19</v>
      </c>
      <c r="E287" s="34">
        <v>100</v>
      </c>
    </row>
    <row r="288" spans="1:5" x14ac:dyDescent="0.3">
      <c r="A288" s="34">
        <v>25</v>
      </c>
      <c r="B288" s="34" t="s">
        <v>271</v>
      </c>
      <c r="C288" s="34" t="s">
        <v>0</v>
      </c>
      <c r="D288" s="34" t="s">
        <v>9</v>
      </c>
      <c r="E288" s="34">
        <v>69</v>
      </c>
    </row>
    <row r="289" spans="1:5" x14ac:dyDescent="0.3">
      <c r="A289" s="34">
        <v>25</v>
      </c>
      <c r="B289" s="34" t="s">
        <v>271</v>
      </c>
      <c r="C289" s="34" t="s">
        <v>10</v>
      </c>
      <c r="D289" s="34" t="s">
        <v>9</v>
      </c>
      <c r="E289" s="34">
        <v>75</v>
      </c>
    </row>
    <row r="290" spans="1:5" x14ac:dyDescent="0.3">
      <c r="A290" s="34">
        <v>25</v>
      </c>
      <c r="B290" s="34" t="s">
        <v>271</v>
      </c>
      <c r="C290" s="34" t="s">
        <v>11</v>
      </c>
      <c r="D290" s="34" t="s">
        <v>9</v>
      </c>
      <c r="E290" s="34">
        <v>74</v>
      </c>
    </row>
    <row r="291" spans="1:5" x14ac:dyDescent="0.3">
      <c r="A291" s="34">
        <v>25</v>
      </c>
      <c r="B291" s="34" t="s">
        <v>271</v>
      </c>
      <c r="C291" s="34" t="s">
        <v>12</v>
      </c>
      <c r="D291" s="34" t="s">
        <v>9</v>
      </c>
      <c r="E291" s="34">
        <v>92</v>
      </c>
    </row>
    <row r="292" spans="1:5" x14ac:dyDescent="0.3">
      <c r="A292" s="34">
        <v>25</v>
      </c>
      <c r="B292" s="34" t="s">
        <v>271</v>
      </c>
      <c r="C292" s="34" t="s">
        <v>0</v>
      </c>
      <c r="D292" s="34" t="s">
        <v>13</v>
      </c>
      <c r="E292" s="34">
        <v>90</v>
      </c>
    </row>
    <row r="293" spans="1:5" x14ac:dyDescent="0.3">
      <c r="A293" s="34">
        <v>25</v>
      </c>
      <c r="B293" s="34" t="s">
        <v>271</v>
      </c>
      <c r="C293" s="34" t="s">
        <v>0</v>
      </c>
      <c r="D293" s="34" t="s">
        <v>14</v>
      </c>
      <c r="E293" s="34">
        <v>7</v>
      </c>
    </row>
    <row r="294" spans="1:5" x14ac:dyDescent="0.3">
      <c r="A294" s="34">
        <v>25</v>
      </c>
      <c r="B294" s="34" t="s">
        <v>271</v>
      </c>
      <c r="C294" s="34" t="s">
        <v>0</v>
      </c>
      <c r="D294" s="34" t="s">
        <v>15</v>
      </c>
      <c r="E294" s="34">
        <v>3</v>
      </c>
    </row>
    <row r="295" spans="1:5" x14ac:dyDescent="0.3">
      <c r="A295" s="34">
        <v>25</v>
      </c>
      <c r="B295" s="34" t="s">
        <v>271</v>
      </c>
      <c r="C295" s="34" t="s">
        <v>10</v>
      </c>
      <c r="D295" s="34" t="s">
        <v>16</v>
      </c>
      <c r="E295" s="34">
        <v>0</v>
      </c>
    </row>
    <row r="296" spans="1:5" x14ac:dyDescent="0.3">
      <c r="A296" s="34">
        <v>25</v>
      </c>
      <c r="B296" s="34" t="s">
        <v>271</v>
      </c>
      <c r="C296" s="34" t="s">
        <v>10</v>
      </c>
      <c r="D296" s="34" t="s">
        <v>17</v>
      </c>
      <c r="E296" s="34">
        <v>70</v>
      </c>
    </row>
    <row r="297" spans="1:5" x14ac:dyDescent="0.3">
      <c r="A297" s="34">
        <v>25</v>
      </c>
      <c r="B297" s="34" t="s">
        <v>271</v>
      </c>
      <c r="C297" s="34" t="s">
        <v>10</v>
      </c>
      <c r="D297" s="34" t="s">
        <v>18</v>
      </c>
      <c r="E297" s="34">
        <v>30</v>
      </c>
    </row>
    <row r="298" spans="1:5" x14ac:dyDescent="0.3">
      <c r="A298" s="34">
        <v>25</v>
      </c>
      <c r="B298" s="34" t="s">
        <v>271</v>
      </c>
      <c r="C298" s="34" t="s">
        <v>11</v>
      </c>
      <c r="D298" s="34" t="s">
        <v>19</v>
      </c>
      <c r="E298" s="34">
        <v>63</v>
      </c>
    </row>
    <row r="299" spans="1:5" x14ac:dyDescent="0.3">
      <c r="A299" s="34">
        <v>25</v>
      </c>
      <c r="B299" s="34" t="s">
        <v>271</v>
      </c>
      <c r="C299" s="34" t="s">
        <v>11</v>
      </c>
      <c r="D299" s="34" t="s">
        <v>17</v>
      </c>
      <c r="E299" s="34">
        <v>37</v>
      </c>
    </row>
    <row r="300" spans="1:5" x14ac:dyDescent="0.3">
      <c r="A300" s="34">
        <v>25</v>
      </c>
      <c r="B300" s="34" t="s">
        <v>271</v>
      </c>
      <c r="C300" s="34" t="s">
        <v>12</v>
      </c>
      <c r="D300" s="34" t="s">
        <v>19</v>
      </c>
      <c r="E300" s="34">
        <v>100</v>
      </c>
    </row>
    <row r="301" spans="1:5" x14ac:dyDescent="0.3">
      <c r="A301" s="34">
        <v>26</v>
      </c>
      <c r="B301" s="34" t="s">
        <v>272</v>
      </c>
      <c r="C301" s="34" t="s">
        <v>0</v>
      </c>
      <c r="D301" s="34" t="s">
        <v>9</v>
      </c>
      <c r="E301" s="34">
        <v>72</v>
      </c>
    </row>
    <row r="302" spans="1:5" x14ac:dyDescent="0.3">
      <c r="A302" s="34">
        <v>26</v>
      </c>
      <c r="B302" s="34" t="s">
        <v>272</v>
      </c>
      <c r="C302" s="34" t="s">
        <v>10</v>
      </c>
      <c r="D302" s="34" t="s">
        <v>9</v>
      </c>
      <c r="E302" s="34">
        <v>80</v>
      </c>
    </row>
    <row r="303" spans="1:5" x14ac:dyDescent="0.3">
      <c r="A303" s="34">
        <v>26</v>
      </c>
      <c r="B303" s="34" t="s">
        <v>272</v>
      </c>
      <c r="C303" s="34" t="s">
        <v>11</v>
      </c>
      <c r="D303" s="34" t="s">
        <v>9</v>
      </c>
      <c r="E303" s="34">
        <v>77</v>
      </c>
    </row>
    <row r="304" spans="1:5" x14ac:dyDescent="0.3">
      <c r="A304" s="34">
        <v>26</v>
      </c>
      <c r="B304" s="34" t="s">
        <v>272</v>
      </c>
      <c r="C304" s="34" t="s">
        <v>12</v>
      </c>
      <c r="D304" s="34" t="s">
        <v>9</v>
      </c>
      <c r="E304" s="34">
        <v>94</v>
      </c>
    </row>
    <row r="305" spans="1:5" x14ac:dyDescent="0.3">
      <c r="A305" s="34">
        <v>26</v>
      </c>
      <c r="B305" s="34" t="s">
        <v>272</v>
      </c>
      <c r="C305" s="34" t="s">
        <v>0</v>
      </c>
      <c r="D305" s="34" t="s">
        <v>13</v>
      </c>
      <c r="E305" s="34">
        <v>78</v>
      </c>
    </row>
    <row r="306" spans="1:5" x14ac:dyDescent="0.3">
      <c r="A306" s="34">
        <v>26</v>
      </c>
      <c r="B306" s="34" t="s">
        <v>272</v>
      </c>
      <c r="C306" s="34" t="s">
        <v>0</v>
      </c>
      <c r="D306" s="34" t="s">
        <v>14</v>
      </c>
      <c r="E306" s="34">
        <v>22</v>
      </c>
    </row>
    <row r="307" spans="1:5" x14ac:dyDescent="0.3">
      <c r="A307" s="34">
        <v>26</v>
      </c>
      <c r="B307" s="34" t="s">
        <v>272</v>
      </c>
      <c r="C307" s="34" t="s">
        <v>0</v>
      </c>
      <c r="D307" s="34" t="s">
        <v>15</v>
      </c>
      <c r="E307" s="34">
        <v>0</v>
      </c>
    </row>
    <row r="308" spans="1:5" x14ac:dyDescent="0.3">
      <c r="A308" s="34">
        <v>26</v>
      </c>
      <c r="B308" s="34" t="s">
        <v>272</v>
      </c>
      <c r="C308" s="34" t="s">
        <v>10</v>
      </c>
      <c r="D308" s="34" t="s">
        <v>16</v>
      </c>
      <c r="E308" s="34">
        <v>1</v>
      </c>
    </row>
    <row r="309" spans="1:5" x14ac:dyDescent="0.3">
      <c r="A309" s="34">
        <v>26</v>
      </c>
      <c r="B309" s="34" t="s">
        <v>272</v>
      </c>
      <c r="C309" s="34" t="s">
        <v>10</v>
      </c>
      <c r="D309" s="34" t="s">
        <v>17</v>
      </c>
      <c r="E309" s="34">
        <v>59</v>
      </c>
    </row>
    <row r="310" spans="1:5" x14ac:dyDescent="0.3">
      <c r="A310" s="34">
        <v>26</v>
      </c>
      <c r="B310" s="34" t="s">
        <v>272</v>
      </c>
      <c r="C310" s="34" t="s">
        <v>10</v>
      </c>
      <c r="D310" s="34" t="s">
        <v>18</v>
      </c>
      <c r="E310" s="34">
        <v>40</v>
      </c>
    </row>
    <row r="311" spans="1:5" x14ac:dyDescent="0.3">
      <c r="A311" s="34">
        <v>26</v>
      </c>
      <c r="B311" s="34" t="s">
        <v>272</v>
      </c>
      <c r="C311" s="34" t="s">
        <v>11</v>
      </c>
      <c r="D311" s="34" t="s">
        <v>19</v>
      </c>
      <c r="E311" s="34">
        <v>68</v>
      </c>
    </row>
    <row r="312" spans="1:5" x14ac:dyDescent="0.3">
      <c r="A312" s="34">
        <v>26</v>
      </c>
      <c r="B312" s="34" t="s">
        <v>272</v>
      </c>
      <c r="C312" s="34" t="s">
        <v>11</v>
      </c>
      <c r="D312" s="34" t="s">
        <v>17</v>
      </c>
      <c r="E312" s="34">
        <v>32</v>
      </c>
    </row>
    <row r="313" spans="1:5" x14ac:dyDescent="0.3">
      <c r="A313" s="34">
        <v>26</v>
      </c>
      <c r="B313" s="34" t="s">
        <v>272</v>
      </c>
      <c r="C313" s="34" t="s">
        <v>12</v>
      </c>
      <c r="D313" s="34" t="s">
        <v>19</v>
      </c>
      <c r="E313" s="34">
        <v>100</v>
      </c>
    </row>
    <row r="314" spans="1:5" x14ac:dyDescent="0.3">
      <c r="A314" s="34">
        <v>27</v>
      </c>
      <c r="B314" s="34" t="s">
        <v>273</v>
      </c>
      <c r="C314" s="34" t="s">
        <v>0</v>
      </c>
      <c r="D314" s="34" t="s">
        <v>9</v>
      </c>
      <c r="E314" s="34">
        <v>79</v>
      </c>
    </row>
    <row r="315" spans="1:5" x14ac:dyDescent="0.3">
      <c r="A315" s="34">
        <v>27</v>
      </c>
      <c r="B315" s="34" t="s">
        <v>273</v>
      </c>
      <c r="C315" s="34" t="s">
        <v>10</v>
      </c>
      <c r="D315" s="34" t="s">
        <v>9</v>
      </c>
      <c r="E315" s="34">
        <v>76</v>
      </c>
    </row>
    <row r="316" spans="1:5" x14ac:dyDescent="0.3">
      <c r="A316" s="34">
        <v>27</v>
      </c>
      <c r="B316" s="34" t="s">
        <v>273</v>
      </c>
      <c r="C316" s="34" t="s">
        <v>11</v>
      </c>
      <c r="D316" s="34" t="s">
        <v>9</v>
      </c>
      <c r="E316" s="34">
        <v>76</v>
      </c>
    </row>
    <row r="317" spans="1:5" x14ac:dyDescent="0.3">
      <c r="A317" s="34">
        <v>27</v>
      </c>
      <c r="B317" s="34" t="s">
        <v>273</v>
      </c>
      <c r="C317" s="34" t="s">
        <v>12</v>
      </c>
      <c r="D317" s="34" t="s">
        <v>9</v>
      </c>
      <c r="E317" s="34">
        <v>93</v>
      </c>
    </row>
    <row r="318" spans="1:5" x14ac:dyDescent="0.3">
      <c r="A318" s="34">
        <v>27</v>
      </c>
      <c r="B318" s="34" t="s">
        <v>273</v>
      </c>
      <c r="C318" s="34" t="s">
        <v>0</v>
      </c>
      <c r="D318" s="34" t="s">
        <v>13</v>
      </c>
      <c r="E318" s="34">
        <v>87</v>
      </c>
    </row>
    <row r="319" spans="1:5" x14ac:dyDescent="0.3">
      <c r="A319" s="34">
        <v>27</v>
      </c>
      <c r="B319" s="34" t="s">
        <v>273</v>
      </c>
      <c r="C319" s="34" t="s">
        <v>0</v>
      </c>
      <c r="D319" s="34" t="s">
        <v>14</v>
      </c>
      <c r="E319" s="34">
        <v>13</v>
      </c>
    </row>
    <row r="320" spans="1:5" x14ac:dyDescent="0.3">
      <c r="A320" s="34">
        <v>27</v>
      </c>
      <c r="B320" s="34" t="s">
        <v>273</v>
      </c>
      <c r="C320" s="34" t="s">
        <v>0</v>
      </c>
      <c r="D320" s="34" t="s">
        <v>15</v>
      </c>
      <c r="E320" s="34">
        <v>0</v>
      </c>
    </row>
    <row r="321" spans="1:5" x14ac:dyDescent="0.3">
      <c r="A321" s="34">
        <v>27</v>
      </c>
      <c r="B321" s="34" t="s">
        <v>273</v>
      </c>
      <c r="C321" s="34" t="s">
        <v>10</v>
      </c>
      <c r="D321" s="34" t="s">
        <v>16</v>
      </c>
      <c r="E321" s="34">
        <v>0</v>
      </c>
    </row>
    <row r="322" spans="1:5" x14ac:dyDescent="0.3">
      <c r="A322" s="34">
        <v>27</v>
      </c>
      <c r="B322" s="34" t="s">
        <v>273</v>
      </c>
      <c r="C322" s="34" t="s">
        <v>10</v>
      </c>
      <c r="D322" s="34" t="s">
        <v>17</v>
      </c>
      <c r="E322" s="34">
        <v>54</v>
      </c>
    </row>
    <row r="323" spans="1:5" x14ac:dyDescent="0.3">
      <c r="A323" s="34">
        <v>27</v>
      </c>
      <c r="B323" s="34" t="s">
        <v>273</v>
      </c>
      <c r="C323" s="34" t="s">
        <v>10</v>
      </c>
      <c r="D323" s="34" t="s">
        <v>18</v>
      </c>
      <c r="E323" s="34">
        <v>45</v>
      </c>
    </row>
    <row r="324" spans="1:5" x14ac:dyDescent="0.3">
      <c r="A324" s="34">
        <v>27</v>
      </c>
      <c r="B324" s="34" t="s">
        <v>273</v>
      </c>
      <c r="C324" s="34" t="s">
        <v>11</v>
      </c>
      <c r="D324" s="34" t="s">
        <v>19</v>
      </c>
      <c r="E324" s="34">
        <v>83</v>
      </c>
    </row>
    <row r="325" spans="1:5" x14ac:dyDescent="0.3">
      <c r="A325" s="34">
        <v>27</v>
      </c>
      <c r="B325" s="34" t="s">
        <v>273</v>
      </c>
      <c r="C325" s="34" t="s">
        <v>11</v>
      </c>
      <c r="D325" s="34" t="s">
        <v>17</v>
      </c>
      <c r="E325" s="34">
        <v>17</v>
      </c>
    </row>
    <row r="326" spans="1:5" x14ac:dyDescent="0.3">
      <c r="A326" s="34">
        <v>27</v>
      </c>
      <c r="B326" s="34" t="s">
        <v>273</v>
      </c>
      <c r="C326" s="34" t="s">
        <v>12</v>
      </c>
      <c r="D326" s="34" t="s">
        <v>19</v>
      </c>
      <c r="E326" s="34">
        <v>100</v>
      </c>
    </row>
    <row r="327" spans="1:5" x14ac:dyDescent="0.3">
      <c r="A327" s="34">
        <v>28</v>
      </c>
      <c r="B327" s="34" t="s">
        <v>274</v>
      </c>
      <c r="C327" s="34" t="s">
        <v>0</v>
      </c>
      <c r="D327" s="34" t="s">
        <v>9</v>
      </c>
      <c r="E327" s="34">
        <v>73</v>
      </c>
    </row>
    <row r="328" spans="1:5" x14ac:dyDescent="0.3">
      <c r="A328" s="34">
        <v>28</v>
      </c>
      <c r="B328" s="34" t="s">
        <v>274</v>
      </c>
      <c r="C328" s="34" t="s">
        <v>10</v>
      </c>
      <c r="D328" s="34" t="s">
        <v>9</v>
      </c>
      <c r="E328" s="34">
        <v>77</v>
      </c>
    </row>
    <row r="329" spans="1:5" x14ac:dyDescent="0.3">
      <c r="A329" s="34">
        <v>28</v>
      </c>
      <c r="B329" s="34" t="s">
        <v>274</v>
      </c>
      <c r="C329" s="34" t="s">
        <v>11</v>
      </c>
      <c r="D329" s="34" t="s">
        <v>9</v>
      </c>
      <c r="E329" s="34">
        <v>76</v>
      </c>
    </row>
    <row r="330" spans="1:5" x14ac:dyDescent="0.3">
      <c r="A330" s="34">
        <v>28</v>
      </c>
      <c r="B330" s="34" t="s">
        <v>274</v>
      </c>
      <c r="C330" s="34" t="s">
        <v>12</v>
      </c>
      <c r="D330" s="34" t="s">
        <v>9</v>
      </c>
      <c r="E330" s="34">
        <v>94</v>
      </c>
    </row>
    <row r="331" spans="1:5" x14ac:dyDescent="0.3">
      <c r="A331" s="34">
        <v>28</v>
      </c>
      <c r="B331" s="34" t="s">
        <v>274</v>
      </c>
      <c r="C331" s="34" t="s">
        <v>0</v>
      </c>
      <c r="D331" s="34" t="s">
        <v>13</v>
      </c>
      <c r="E331" s="34">
        <v>86</v>
      </c>
    </row>
    <row r="332" spans="1:5" x14ac:dyDescent="0.3">
      <c r="A332" s="34">
        <v>28</v>
      </c>
      <c r="B332" s="34" t="s">
        <v>274</v>
      </c>
      <c r="C332" s="34" t="s">
        <v>0</v>
      </c>
      <c r="D332" s="34" t="s">
        <v>14</v>
      </c>
      <c r="E332" s="34">
        <v>14</v>
      </c>
    </row>
    <row r="333" spans="1:5" x14ac:dyDescent="0.3">
      <c r="A333" s="34">
        <v>28</v>
      </c>
      <c r="B333" s="34" t="s">
        <v>274</v>
      </c>
      <c r="C333" s="34" t="s">
        <v>0</v>
      </c>
      <c r="D333" s="34" t="s">
        <v>15</v>
      </c>
      <c r="E333" s="34">
        <v>0</v>
      </c>
    </row>
    <row r="334" spans="1:5" x14ac:dyDescent="0.3">
      <c r="A334" s="34">
        <v>28</v>
      </c>
      <c r="B334" s="34" t="s">
        <v>274</v>
      </c>
      <c r="C334" s="34" t="s">
        <v>10</v>
      </c>
      <c r="D334" s="34" t="s">
        <v>16</v>
      </c>
      <c r="E334" s="34">
        <v>0</v>
      </c>
    </row>
    <row r="335" spans="1:5" x14ac:dyDescent="0.3">
      <c r="A335" s="34">
        <v>28</v>
      </c>
      <c r="B335" s="34" t="s">
        <v>274</v>
      </c>
      <c r="C335" s="34" t="s">
        <v>10</v>
      </c>
      <c r="D335" s="34" t="s">
        <v>17</v>
      </c>
      <c r="E335" s="34">
        <v>61</v>
      </c>
    </row>
    <row r="336" spans="1:5" x14ac:dyDescent="0.3">
      <c r="A336" s="34">
        <v>28</v>
      </c>
      <c r="B336" s="34" t="s">
        <v>274</v>
      </c>
      <c r="C336" s="34" t="s">
        <v>10</v>
      </c>
      <c r="D336" s="34" t="s">
        <v>18</v>
      </c>
      <c r="E336" s="34">
        <v>38</v>
      </c>
    </row>
    <row r="337" spans="1:5" x14ac:dyDescent="0.3">
      <c r="A337" s="34">
        <v>28</v>
      </c>
      <c r="B337" s="34" t="s">
        <v>274</v>
      </c>
      <c r="C337" s="34" t="s">
        <v>11</v>
      </c>
      <c r="D337" s="34" t="s">
        <v>19</v>
      </c>
      <c r="E337" s="34">
        <v>76</v>
      </c>
    </row>
    <row r="338" spans="1:5" x14ac:dyDescent="0.3">
      <c r="A338" s="34">
        <v>28</v>
      </c>
      <c r="B338" s="34" t="s">
        <v>274</v>
      </c>
      <c r="C338" s="34" t="s">
        <v>11</v>
      </c>
      <c r="D338" s="34" t="s">
        <v>17</v>
      </c>
      <c r="E338" s="34">
        <v>24</v>
      </c>
    </row>
    <row r="339" spans="1:5" x14ac:dyDescent="0.3">
      <c r="A339" s="34">
        <v>28</v>
      </c>
      <c r="B339" s="34" t="s">
        <v>274</v>
      </c>
      <c r="C339" s="34" t="s">
        <v>12</v>
      </c>
      <c r="D339" s="34" t="s">
        <v>19</v>
      </c>
      <c r="E339" s="34">
        <v>100</v>
      </c>
    </row>
    <row r="340" spans="1:5" x14ac:dyDescent="0.3">
      <c r="A340" s="34">
        <v>29</v>
      </c>
      <c r="B340" s="34" t="s">
        <v>275</v>
      </c>
      <c r="C340" s="34" t="s">
        <v>0</v>
      </c>
      <c r="D340" s="34" t="s">
        <v>9</v>
      </c>
      <c r="E340" s="34">
        <v>75</v>
      </c>
    </row>
    <row r="341" spans="1:5" x14ac:dyDescent="0.3">
      <c r="A341" s="34">
        <v>29</v>
      </c>
      <c r="B341" s="34" t="s">
        <v>275</v>
      </c>
      <c r="C341" s="34" t="s">
        <v>10</v>
      </c>
      <c r="D341" s="34" t="s">
        <v>9</v>
      </c>
      <c r="E341" s="34">
        <v>69</v>
      </c>
    </row>
    <row r="342" spans="1:5" x14ac:dyDescent="0.3">
      <c r="A342" s="34">
        <v>29</v>
      </c>
      <c r="B342" s="34" t="s">
        <v>275</v>
      </c>
      <c r="C342" s="34" t="s">
        <v>11</v>
      </c>
      <c r="D342" s="34" t="s">
        <v>9</v>
      </c>
      <c r="E342" s="34">
        <v>72</v>
      </c>
    </row>
    <row r="343" spans="1:5" x14ac:dyDescent="0.3">
      <c r="A343" s="34">
        <v>29</v>
      </c>
      <c r="B343" s="34" t="s">
        <v>275</v>
      </c>
      <c r="C343" s="34" t="s">
        <v>12</v>
      </c>
      <c r="D343" s="34" t="s">
        <v>9</v>
      </c>
      <c r="E343" s="34">
        <v>91</v>
      </c>
    </row>
    <row r="344" spans="1:5" x14ac:dyDescent="0.3">
      <c r="A344" s="34">
        <v>29</v>
      </c>
      <c r="B344" s="34" t="s">
        <v>275</v>
      </c>
      <c r="C344" s="34" t="s">
        <v>0</v>
      </c>
      <c r="D344" s="34" t="s">
        <v>13</v>
      </c>
      <c r="E344" s="34">
        <v>96</v>
      </c>
    </row>
    <row r="345" spans="1:5" x14ac:dyDescent="0.3">
      <c r="A345" s="34">
        <v>29</v>
      </c>
      <c r="B345" s="34" t="s">
        <v>275</v>
      </c>
      <c r="C345" s="34" t="s">
        <v>0</v>
      </c>
      <c r="D345" s="34" t="s">
        <v>14</v>
      </c>
      <c r="E345" s="34">
        <v>4</v>
      </c>
    </row>
    <row r="346" spans="1:5" x14ac:dyDescent="0.3">
      <c r="A346" s="34">
        <v>29</v>
      </c>
      <c r="B346" s="34" t="s">
        <v>275</v>
      </c>
      <c r="C346" s="34" t="s">
        <v>0</v>
      </c>
      <c r="D346" s="34" t="s">
        <v>15</v>
      </c>
      <c r="E346" s="34">
        <v>0</v>
      </c>
    </row>
    <row r="347" spans="1:5" x14ac:dyDescent="0.3">
      <c r="A347" s="34">
        <v>29</v>
      </c>
      <c r="B347" s="34" t="s">
        <v>275</v>
      </c>
      <c r="C347" s="34" t="s">
        <v>10</v>
      </c>
      <c r="D347" s="34" t="s">
        <v>16</v>
      </c>
      <c r="E347" s="34">
        <v>0</v>
      </c>
    </row>
    <row r="348" spans="1:5" x14ac:dyDescent="0.3">
      <c r="A348" s="34">
        <v>29</v>
      </c>
      <c r="B348" s="34" t="s">
        <v>275</v>
      </c>
      <c r="C348" s="34" t="s">
        <v>10</v>
      </c>
      <c r="D348" s="34" t="s">
        <v>17</v>
      </c>
      <c r="E348" s="34">
        <v>58</v>
      </c>
    </row>
    <row r="349" spans="1:5" x14ac:dyDescent="0.3">
      <c r="A349" s="34">
        <v>29</v>
      </c>
      <c r="B349" s="34" t="s">
        <v>275</v>
      </c>
      <c r="C349" s="34" t="s">
        <v>10</v>
      </c>
      <c r="D349" s="34" t="s">
        <v>18</v>
      </c>
      <c r="E349" s="34">
        <v>42</v>
      </c>
    </row>
    <row r="350" spans="1:5" x14ac:dyDescent="0.3">
      <c r="A350" s="34">
        <v>29</v>
      </c>
      <c r="B350" s="34" t="s">
        <v>275</v>
      </c>
      <c r="C350" s="34" t="s">
        <v>11</v>
      </c>
      <c r="D350" s="34" t="s">
        <v>19</v>
      </c>
      <c r="E350" s="34">
        <v>82</v>
      </c>
    </row>
    <row r="351" spans="1:5" x14ac:dyDescent="0.3">
      <c r="A351" s="34">
        <v>29</v>
      </c>
      <c r="B351" s="34" t="s">
        <v>275</v>
      </c>
      <c r="C351" s="34" t="s">
        <v>11</v>
      </c>
      <c r="D351" s="34" t="s">
        <v>17</v>
      </c>
      <c r="E351" s="34">
        <v>18</v>
      </c>
    </row>
    <row r="352" spans="1:5" x14ac:dyDescent="0.3">
      <c r="A352" s="34">
        <v>29</v>
      </c>
      <c r="B352" s="34" t="s">
        <v>275</v>
      </c>
      <c r="C352" s="34" t="s">
        <v>12</v>
      </c>
      <c r="D352" s="34" t="s">
        <v>19</v>
      </c>
      <c r="E352" s="34">
        <v>100</v>
      </c>
    </row>
    <row r="353" spans="1:5" x14ac:dyDescent="0.3">
      <c r="A353" s="34">
        <v>30</v>
      </c>
      <c r="B353" s="34" t="s">
        <v>276</v>
      </c>
      <c r="C353" s="34" t="s">
        <v>0</v>
      </c>
      <c r="D353" s="34" t="s">
        <v>9</v>
      </c>
      <c r="E353" s="34">
        <v>76</v>
      </c>
    </row>
    <row r="354" spans="1:5" x14ac:dyDescent="0.3">
      <c r="A354" s="34">
        <v>30</v>
      </c>
      <c r="B354" s="34" t="s">
        <v>276</v>
      </c>
      <c r="C354" s="34" t="s">
        <v>10</v>
      </c>
      <c r="D354" s="34" t="s">
        <v>9</v>
      </c>
      <c r="E354" s="34">
        <v>69</v>
      </c>
    </row>
    <row r="355" spans="1:5" x14ac:dyDescent="0.3">
      <c r="A355" s="34">
        <v>30</v>
      </c>
      <c r="B355" s="34" t="s">
        <v>276</v>
      </c>
      <c r="C355" s="34" t="s">
        <v>11</v>
      </c>
      <c r="D355" s="34" t="s">
        <v>9</v>
      </c>
      <c r="E355" s="34">
        <v>73</v>
      </c>
    </row>
    <row r="356" spans="1:5" x14ac:dyDescent="0.3">
      <c r="A356" s="34">
        <v>30</v>
      </c>
      <c r="B356" s="34" t="s">
        <v>276</v>
      </c>
      <c r="C356" s="34" t="s">
        <v>12</v>
      </c>
      <c r="D356" s="34" t="s">
        <v>9</v>
      </c>
      <c r="E356" s="34">
        <v>91</v>
      </c>
    </row>
    <row r="357" spans="1:5" x14ac:dyDescent="0.3">
      <c r="A357" s="34">
        <v>30</v>
      </c>
      <c r="B357" s="34" t="s">
        <v>276</v>
      </c>
      <c r="C357" s="34" t="s">
        <v>0</v>
      </c>
      <c r="D357" s="34" t="s">
        <v>13</v>
      </c>
      <c r="E357" s="34">
        <v>95</v>
      </c>
    </row>
    <row r="358" spans="1:5" x14ac:dyDescent="0.3">
      <c r="A358" s="34">
        <v>30</v>
      </c>
      <c r="B358" s="34" t="s">
        <v>276</v>
      </c>
      <c r="C358" s="34" t="s">
        <v>0</v>
      </c>
      <c r="D358" s="34" t="s">
        <v>14</v>
      </c>
      <c r="E358" s="34">
        <v>5</v>
      </c>
    </row>
    <row r="359" spans="1:5" x14ac:dyDescent="0.3">
      <c r="A359" s="34">
        <v>30</v>
      </c>
      <c r="B359" s="34" t="s">
        <v>276</v>
      </c>
      <c r="C359" s="34" t="s">
        <v>0</v>
      </c>
      <c r="D359" s="34" t="s">
        <v>15</v>
      </c>
      <c r="E359" s="34">
        <v>0</v>
      </c>
    </row>
    <row r="360" spans="1:5" x14ac:dyDescent="0.3">
      <c r="A360" s="34">
        <v>30</v>
      </c>
      <c r="B360" s="34" t="s">
        <v>276</v>
      </c>
      <c r="C360" s="34" t="s">
        <v>10</v>
      </c>
      <c r="D360" s="34" t="s">
        <v>16</v>
      </c>
      <c r="E360" s="34">
        <v>0</v>
      </c>
    </row>
    <row r="361" spans="1:5" x14ac:dyDescent="0.3">
      <c r="A361" s="34">
        <v>30</v>
      </c>
      <c r="B361" s="34" t="s">
        <v>276</v>
      </c>
      <c r="C361" s="34" t="s">
        <v>10</v>
      </c>
      <c r="D361" s="34" t="s">
        <v>17</v>
      </c>
      <c r="E361" s="34">
        <v>59</v>
      </c>
    </row>
    <row r="362" spans="1:5" x14ac:dyDescent="0.3">
      <c r="A362" s="34">
        <v>30</v>
      </c>
      <c r="B362" s="34" t="s">
        <v>276</v>
      </c>
      <c r="C362" s="34" t="s">
        <v>10</v>
      </c>
      <c r="D362" s="34" t="s">
        <v>18</v>
      </c>
      <c r="E362" s="34">
        <v>41</v>
      </c>
    </row>
    <row r="363" spans="1:5" x14ac:dyDescent="0.3">
      <c r="A363" s="34">
        <v>30</v>
      </c>
      <c r="B363" s="34" t="s">
        <v>276</v>
      </c>
      <c r="C363" s="34" t="s">
        <v>11</v>
      </c>
      <c r="D363" s="34" t="s">
        <v>19</v>
      </c>
      <c r="E363" s="34">
        <v>84</v>
      </c>
    </row>
    <row r="364" spans="1:5" x14ac:dyDescent="0.3">
      <c r="A364" s="34">
        <v>30</v>
      </c>
      <c r="B364" s="34" t="s">
        <v>276</v>
      </c>
      <c r="C364" s="34" t="s">
        <v>11</v>
      </c>
      <c r="D364" s="34" t="s">
        <v>17</v>
      </c>
      <c r="E364" s="34">
        <v>16</v>
      </c>
    </row>
    <row r="365" spans="1:5" x14ac:dyDescent="0.3">
      <c r="A365" s="34">
        <v>30</v>
      </c>
      <c r="B365" s="34" t="s">
        <v>276</v>
      </c>
      <c r="C365" s="34" t="s">
        <v>12</v>
      </c>
      <c r="D365" s="34" t="s">
        <v>19</v>
      </c>
      <c r="E365" s="34">
        <v>100</v>
      </c>
    </row>
    <row r="366" spans="1:5" x14ac:dyDescent="0.3">
      <c r="A366" s="34">
        <v>31</v>
      </c>
      <c r="B366" s="34" t="s">
        <v>277</v>
      </c>
      <c r="C366" s="34" t="s">
        <v>0</v>
      </c>
      <c r="D366" s="34" t="s">
        <v>9</v>
      </c>
      <c r="E366" s="34">
        <v>76</v>
      </c>
    </row>
    <row r="367" spans="1:5" x14ac:dyDescent="0.3">
      <c r="A367" s="34">
        <v>31</v>
      </c>
      <c r="B367" s="34" t="s">
        <v>277</v>
      </c>
      <c r="C367" s="34" t="s">
        <v>10</v>
      </c>
      <c r="D367" s="34" t="s">
        <v>9</v>
      </c>
      <c r="E367" s="34">
        <v>72</v>
      </c>
    </row>
    <row r="368" spans="1:5" x14ac:dyDescent="0.3">
      <c r="A368" s="34">
        <v>31</v>
      </c>
      <c r="B368" s="34" t="s">
        <v>277</v>
      </c>
      <c r="C368" s="34" t="s">
        <v>11</v>
      </c>
      <c r="D368" s="34" t="s">
        <v>9</v>
      </c>
      <c r="E368" s="34">
        <v>74</v>
      </c>
    </row>
    <row r="369" spans="1:5" x14ac:dyDescent="0.3">
      <c r="A369" s="34">
        <v>31</v>
      </c>
      <c r="B369" s="34" t="s">
        <v>277</v>
      </c>
      <c r="C369" s="34" t="s">
        <v>12</v>
      </c>
      <c r="D369" s="34" t="s">
        <v>9</v>
      </c>
      <c r="E369" s="34">
        <v>93</v>
      </c>
    </row>
    <row r="370" spans="1:5" x14ac:dyDescent="0.3">
      <c r="A370" s="34">
        <v>31</v>
      </c>
      <c r="B370" s="34" t="s">
        <v>277</v>
      </c>
      <c r="C370" s="34" t="s">
        <v>0</v>
      </c>
      <c r="D370" s="34" t="s">
        <v>13</v>
      </c>
      <c r="E370" s="34">
        <v>92</v>
      </c>
    </row>
    <row r="371" spans="1:5" x14ac:dyDescent="0.3">
      <c r="A371" s="34">
        <v>31</v>
      </c>
      <c r="B371" s="34" t="s">
        <v>277</v>
      </c>
      <c r="C371" s="34" t="s">
        <v>0</v>
      </c>
      <c r="D371" s="34" t="s">
        <v>14</v>
      </c>
      <c r="E371" s="34">
        <v>8</v>
      </c>
    </row>
    <row r="372" spans="1:5" x14ac:dyDescent="0.3">
      <c r="A372" s="34">
        <v>31</v>
      </c>
      <c r="B372" s="34" t="s">
        <v>277</v>
      </c>
      <c r="C372" s="34" t="s">
        <v>0</v>
      </c>
      <c r="D372" s="34" t="s">
        <v>15</v>
      </c>
      <c r="E372" s="34">
        <v>0</v>
      </c>
    </row>
    <row r="373" spans="1:5" x14ac:dyDescent="0.3">
      <c r="A373" s="34">
        <v>31</v>
      </c>
      <c r="B373" s="34" t="s">
        <v>277</v>
      </c>
      <c r="C373" s="34" t="s">
        <v>10</v>
      </c>
      <c r="D373" s="34" t="s">
        <v>16</v>
      </c>
      <c r="E373" s="34">
        <v>0</v>
      </c>
    </row>
    <row r="374" spans="1:5" x14ac:dyDescent="0.3">
      <c r="A374" s="34">
        <v>31</v>
      </c>
      <c r="B374" s="34" t="s">
        <v>277</v>
      </c>
      <c r="C374" s="34" t="s">
        <v>10</v>
      </c>
      <c r="D374" s="34" t="s">
        <v>17</v>
      </c>
      <c r="E374" s="34">
        <v>66</v>
      </c>
    </row>
    <row r="375" spans="1:5" x14ac:dyDescent="0.3">
      <c r="A375" s="34">
        <v>31</v>
      </c>
      <c r="B375" s="34" t="s">
        <v>277</v>
      </c>
      <c r="C375" s="34" t="s">
        <v>10</v>
      </c>
      <c r="D375" s="34" t="s">
        <v>18</v>
      </c>
      <c r="E375" s="34">
        <v>34</v>
      </c>
    </row>
    <row r="376" spans="1:5" x14ac:dyDescent="0.3">
      <c r="A376" s="34">
        <v>31</v>
      </c>
      <c r="B376" s="34" t="s">
        <v>277</v>
      </c>
      <c r="C376" s="34" t="s">
        <v>11</v>
      </c>
      <c r="D376" s="34" t="s">
        <v>19</v>
      </c>
      <c r="E376" s="34">
        <v>86</v>
      </c>
    </row>
    <row r="377" spans="1:5" x14ac:dyDescent="0.3">
      <c r="A377" s="34">
        <v>31</v>
      </c>
      <c r="B377" s="34" t="s">
        <v>277</v>
      </c>
      <c r="C377" s="34" t="s">
        <v>11</v>
      </c>
      <c r="D377" s="34" t="s">
        <v>17</v>
      </c>
      <c r="E377" s="34">
        <v>14</v>
      </c>
    </row>
    <row r="378" spans="1:5" x14ac:dyDescent="0.3">
      <c r="A378" s="34">
        <v>31</v>
      </c>
      <c r="B378" s="34" t="s">
        <v>277</v>
      </c>
      <c r="C378" s="34" t="s">
        <v>12</v>
      </c>
      <c r="D378" s="34" t="s">
        <v>19</v>
      </c>
      <c r="E378" s="34">
        <v>100</v>
      </c>
    </row>
    <row r="379" spans="1:5" x14ac:dyDescent="0.3">
      <c r="A379" s="34">
        <v>32</v>
      </c>
      <c r="B379" s="34" t="s">
        <v>278</v>
      </c>
      <c r="C379" s="34" t="s">
        <v>0</v>
      </c>
      <c r="D379" s="34" t="s">
        <v>9</v>
      </c>
      <c r="E379" s="34">
        <v>72</v>
      </c>
    </row>
    <row r="380" spans="1:5" x14ac:dyDescent="0.3">
      <c r="A380" s="34">
        <v>32</v>
      </c>
      <c r="B380" s="34" t="s">
        <v>278</v>
      </c>
      <c r="C380" s="34" t="s">
        <v>10</v>
      </c>
      <c r="D380" s="34" t="s">
        <v>9</v>
      </c>
      <c r="E380" s="34">
        <v>75</v>
      </c>
    </row>
    <row r="381" spans="1:5" x14ac:dyDescent="0.3">
      <c r="A381" s="34">
        <v>32</v>
      </c>
      <c r="B381" s="34" t="s">
        <v>278</v>
      </c>
      <c r="C381" s="34" t="s">
        <v>11</v>
      </c>
      <c r="D381" s="34" t="s">
        <v>9</v>
      </c>
      <c r="E381" s="34">
        <v>75</v>
      </c>
    </row>
    <row r="382" spans="1:5" x14ac:dyDescent="0.3">
      <c r="A382" s="34">
        <v>32</v>
      </c>
      <c r="B382" s="34" t="s">
        <v>278</v>
      </c>
      <c r="C382" s="34" t="s">
        <v>12</v>
      </c>
      <c r="D382" s="34" t="s">
        <v>9</v>
      </c>
      <c r="E382" s="34">
        <v>93</v>
      </c>
    </row>
    <row r="383" spans="1:5" x14ac:dyDescent="0.3">
      <c r="A383" s="34">
        <v>32</v>
      </c>
      <c r="B383" s="34" t="s">
        <v>278</v>
      </c>
      <c r="C383" s="34" t="s">
        <v>0</v>
      </c>
      <c r="D383" s="34" t="s">
        <v>13</v>
      </c>
      <c r="E383" s="34">
        <v>95</v>
      </c>
    </row>
    <row r="384" spans="1:5" x14ac:dyDescent="0.3">
      <c r="A384" s="34">
        <v>32</v>
      </c>
      <c r="B384" s="34" t="s">
        <v>278</v>
      </c>
      <c r="C384" s="34" t="s">
        <v>0</v>
      </c>
      <c r="D384" s="34" t="s">
        <v>14</v>
      </c>
      <c r="E384" s="34">
        <v>5</v>
      </c>
    </row>
    <row r="385" spans="1:5" x14ac:dyDescent="0.3">
      <c r="A385" s="34">
        <v>32</v>
      </c>
      <c r="B385" s="34" t="s">
        <v>278</v>
      </c>
      <c r="C385" s="34" t="s">
        <v>0</v>
      </c>
      <c r="D385" s="34" t="s">
        <v>15</v>
      </c>
      <c r="E385" s="34">
        <v>0</v>
      </c>
    </row>
    <row r="386" spans="1:5" x14ac:dyDescent="0.3">
      <c r="A386" s="34">
        <v>32</v>
      </c>
      <c r="B386" s="34" t="s">
        <v>278</v>
      </c>
      <c r="C386" s="34" t="s">
        <v>10</v>
      </c>
      <c r="D386" s="34" t="s">
        <v>16</v>
      </c>
      <c r="E386" s="34">
        <v>0</v>
      </c>
    </row>
    <row r="387" spans="1:5" x14ac:dyDescent="0.3">
      <c r="A387" s="34">
        <v>32</v>
      </c>
      <c r="B387" s="34" t="s">
        <v>278</v>
      </c>
      <c r="C387" s="34" t="s">
        <v>10</v>
      </c>
      <c r="D387" s="34" t="s">
        <v>17</v>
      </c>
      <c r="E387" s="34">
        <v>74</v>
      </c>
    </row>
    <row r="388" spans="1:5" x14ac:dyDescent="0.3">
      <c r="A388" s="34">
        <v>32</v>
      </c>
      <c r="B388" s="34" t="s">
        <v>278</v>
      </c>
      <c r="C388" s="34" t="s">
        <v>10</v>
      </c>
      <c r="D388" s="34" t="s">
        <v>18</v>
      </c>
      <c r="E388" s="34">
        <v>26</v>
      </c>
    </row>
    <row r="389" spans="1:5" x14ac:dyDescent="0.3">
      <c r="A389" s="34">
        <v>32</v>
      </c>
      <c r="B389" s="34" t="s">
        <v>278</v>
      </c>
      <c r="C389" s="34" t="s">
        <v>11</v>
      </c>
      <c r="D389" s="34" t="s">
        <v>19</v>
      </c>
      <c r="E389" s="34">
        <v>69</v>
      </c>
    </row>
    <row r="390" spans="1:5" x14ac:dyDescent="0.3">
      <c r="A390" s="34">
        <v>32</v>
      </c>
      <c r="B390" s="34" t="s">
        <v>278</v>
      </c>
      <c r="C390" s="34" t="s">
        <v>11</v>
      </c>
      <c r="D390" s="34" t="s">
        <v>17</v>
      </c>
      <c r="E390" s="34">
        <v>31</v>
      </c>
    </row>
    <row r="391" spans="1:5" x14ac:dyDescent="0.3">
      <c r="A391" s="34">
        <v>32</v>
      </c>
      <c r="B391" s="34" t="s">
        <v>278</v>
      </c>
      <c r="C391" s="34" t="s">
        <v>12</v>
      </c>
      <c r="D391" s="34" t="s">
        <v>19</v>
      </c>
      <c r="E391" s="34">
        <v>100</v>
      </c>
    </row>
    <row r="392" spans="1:5" x14ac:dyDescent="0.3">
      <c r="A392" s="34">
        <v>33</v>
      </c>
      <c r="B392" s="34" t="s">
        <v>279</v>
      </c>
      <c r="C392" s="34" t="s">
        <v>0</v>
      </c>
      <c r="D392" s="34" t="s">
        <v>9</v>
      </c>
      <c r="E392" s="34">
        <v>73</v>
      </c>
    </row>
    <row r="393" spans="1:5" x14ac:dyDescent="0.3">
      <c r="A393" s="34">
        <v>33</v>
      </c>
      <c r="B393" s="34" t="s">
        <v>279</v>
      </c>
      <c r="C393" s="34" t="s">
        <v>10</v>
      </c>
      <c r="D393" s="34" t="s">
        <v>9</v>
      </c>
      <c r="E393" s="34">
        <v>71</v>
      </c>
    </row>
    <row r="394" spans="1:5" x14ac:dyDescent="0.3">
      <c r="A394" s="34">
        <v>33</v>
      </c>
      <c r="B394" s="34" t="s">
        <v>279</v>
      </c>
      <c r="C394" s="34" t="s">
        <v>11</v>
      </c>
      <c r="D394" s="34" t="s">
        <v>9</v>
      </c>
      <c r="E394" s="34">
        <v>73</v>
      </c>
    </row>
    <row r="395" spans="1:5" x14ac:dyDescent="0.3">
      <c r="A395" s="34">
        <v>33</v>
      </c>
      <c r="B395" s="34" t="s">
        <v>279</v>
      </c>
      <c r="C395" s="34" t="s">
        <v>12</v>
      </c>
      <c r="D395" s="34" t="s">
        <v>9</v>
      </c>
      <c r="E395" s="34">
        <v>92</v>
      </c>
    </row>
    <row r="396" spans="1:5" x14ac:dyDescent="0.3">
      <c r="A396" s="34">
        <v>33</v>
      </c>
      <c r="B396" s="34" t="s">
        <v>279</v>
      </c>
      <c r="C396" s="34" t="s">
        <v>0</v>
      </c>
      <c r="D396" s="34" t="s">
        <v>13</v>
      </c>
      <c r="E396" s="34">
        <v>95</v>
      </c>
    </row>
    <row r="397" spans="1:5" x14ac:dyDescent="0.3">
      <c r="A397" s="34">
        <v>33</v>
      </c>
      <c r="B397" s="34" t="s">
        <v>279</v>
      </c>
      <c r="C397" s="34" t="s">
        <v>0</v>
      </c>
      <c r="D397" s="34" t="s">
        <v>14</v>
      </c>
      <c r="E397" s="34">
        <v>5</v>
      </c>
    </row>
    <row r="398" spans="1:5" x14ac:dyDescent="0.3">
      <c r="A398" s="34">
        <v>33</v>
      </c>
      <c r="B398" s="34" t="s">
        <v>279</v>
      </c>
      <c r="C398" s="34" t="s">
        <v>0</v>
      </c>
      <c r="D398" s="34" t="s">
        <v>15</v>
      </c>
      <c r="E398" s="34">
        <v>0</v>
      </c>
    </row>
    <row r="399" spans="1:5" x14ac:dyDescent="0.3">
      <c r="A399" s="34">
        <v>33</v>
      </c>
      <c r="B399" s="34" t="s">
        <v>279</v>
      </c>
      <c r="C399" s="34" t="s">
        <v>10</v>
      </c>
      <c r="D399" s="34" t="s">
        <v>16</v>
      </c>
      <c r="E399" s="34">
        <v>0</v>
      </c>
    </row>
    <row r="400" spans="1:5" x14ac:dyDescent="0.3">
      <c r="A400" s="34">
        <v>33</v>
      </c>
      <c r="B400" s="34" t="s">
        <v>279</v>
      </c>
      <c r="C400" s="34" t="s">
        <v>10</v>
      </c>
      <c r="D400" s="34" t="s">
        <v>17</v>
      </c>
      <c r="E400" s="34">
        <v>68</v>
      </c>
    </row>
    <row r="401" spans="1:5" x14ac:dyDescent="0.3">
      <c r="A401" s="34">
        <v>33</v>
      </c>
      <c r="B401" s="34" t="s">
        <v>279</v>
      </c>
      <c r="C401" s="34" t="s">
        <v>10</v>
      </c>
      <c r="D401" s="34" t="s">
        <v>18</v>
      </c>
      <c r="E401" s="34">
        <v>32</v>
      </c>
    </row>
    <row r="402" spans="1:5" x14ac:dyDescent="0.3">
      <c r="A402" s="34">
        <v>33</v>
      </c>
      <c r="B402" s="34" t="s">
        <v>279</v>
      </c>
      <c r="C402" s="34" t="s">
        <v>11</v>
      </c>
      <c r="D402" s="34" t="s">
        <v>19</v>
      </c>
      <c r="E402" s="34">
        <v>74</v>
      </c>
    </row>
    <row r="403" spans="1:5" x14ac:dyDescent="0.3">
      <c r="A403" s="34">
        <v>33</v>
      </c>
      <c r="B403" s="34" t="s">
        <v>279</v>
      </c>
      <c r="C403" s="34" t="s">
        <v>11</v>
      </c>
      <c r="D403" s="34" t="s">
        <v>17</v>
      </c>
      <c r="E403" s="34">
        <v>26</v>
      </c>
    </row>
    <row r="404" spans="1:5" x14ac:dyDescent="0.3">
      <c r="A404" s="34">
        <v>33</v>
      </c>
      <c r="B404" s="34" t="s">
        <v>279</v>
      </c>
      <c r="C404" s="34" t="s">
        <v>12</v>
      </c>
      <c r="D404" s="34" t="s">
        <v>19</v>
      </c>
      <c r="E404" s="34">
        <v>100</v>
      </c>
    </row>
    <row r="405" spans="1:5" x14ac:dyDescent="0.3">
      <c r="A405" s="34">
        <v>34</v>
      </c>
      <c r="B405" s="34" t="s">
        <v>280</v>
      </c>
      <c r="C405" s="34" t="s">
        <v>0</v>
      </c>
      <c r="D405" s="34" t="s">
        <v>9</v>
      </c>
      <c r="E405" s="34">
        <v>73</v>
      </c>
    </row>
    <row r="406" spans="1:5" x14ac:dyDescent="0.3">
      <c r="A406" s="34">
        <v>34</v>
      </c>
      <c r="B406" s="34" t="s">
        <v>280</v>
      </c>
      <c r="C406" s="34" t="s">
        <v>10</v>
      </c>
      <c r="D406" s="34" t="s">
        <v>9</v>
      </c>
      <c r="E406" s="34">
        <v>72</v>
      </c>
    </row>
    <row r="407" spans="1:5" x14ac:dyDescent="0.3">
      <c r="A407" s="34">
        <v>34</v>
      </c>
      <c r="B407" s="34" t="s">
        <v>280</v>
      </c>
      <c r="C407" s="34" t="s">
        <v>11</v>
      </c>
      <c r="D407" s="34" t="s">
        <v>9</v>
      </c>
      <c r="E407" s="34">
        <v>73</v>
      </c>
    </row>
    <row r="408" spans="1:5" x14ac:dyDescent="0.3">
      <c r="A408" s="34">
        <v>34</v>
      </c>
      <c r="B408" s="34" t="s">
        <v>280</v>
      </c>
      <c r="C408" s="34" t="s">
        <v>12</v>
      </c>
      <c r="D408" s="34" t="s">
        <v>9</v>
      </c>
      <c r="E408" s="34">
        <v>92</v>
      </c>
    </row>
    <row r="409" spans="1:5" x14ac:dyDescent="0.3">
      <c r="A409" s="34">
        <v>34</v>
      </c>
      <c r="B409" s="34" t="s">
        <v>280</v>
      </c>
      <c r="C409" s="34" t="s">
        <v>0</v>
      </c>
      <c r="D409" s="34" t="s">
        <v>13</v>
      </c>
      <c r="E409" s="34">
        <v>94</v>
      </c>
    </row>
    <row r="410" spans="1:5" x14ac:dyDescent="0.3">
      <c r="A410" s="34">
        <v>34</v>
      </c>
      <c r="B410" s="34" t="s">
        <v>280</v>
      </c>
      <c r="C410" s="34" t="s">
        <v>0</v>
      </c>
      <c r="D410" s="34" t="s">
        <v>14</v>
      </c>
      <c r="E410" s="34">
        <v>6</v>
      </c>
    </row>
    <row r="411" spans="1:5" x14ac:dyDescent="0.3">
      <c r="A411" s="34">
        <v>34</v>
      </c>
      <c r="B411" s="34" t="s">
        <v>280</v>
      </c>
      <c r="C411" s="34" t="s">
        <v>0</v>
      </c>
      <c r="D411" s="34" t="s">
        <v>15</v>
      </c>
      <c r="E411" s="34">
        <v>0</v>
      </c>
    </row>
    <row r="412" spans="1:5" x14ac:dyDescent="0.3">
      <c r="A412" s="34">
        <v>34</v>
      </c>
      <c r="B412" s="34" t="s">
        <v>280</v>
      </c>
      <c r="C412" s="34" t="s">
        <v>10</v>
      </c>
      <c r="D412" s="34" t="s">
        <v>16</v>
      </c>
      <c r="E412" s="34">
        <v>0</v>
      </c>
    </row>
    <row r="413" spans="1:5" x14ac:dyDescent="0.3">
      <c r="A413" s="34">
        <v>34</v>
      </c>
      <c r="B413" s="34" t="s">
        <v>280</v>
      </c>
      <c r="C413" s="34" t="s">
        <v>10</v>
      </c>
      <c r="D413" s="34" t="s">
        <v>17</v>
      </c>
      <c r="E413" s="34">
        <v>71</v>
      </c>
    </row>
    <row r="414" spans="1:5" x14ac:dyDescent="0.3">
      <c r="A414" s="34">
        <v>34</v>
      </c>
      <c r="B414" s="34" t="s">
        <v>280</v>
      </c>
      <c r="C414" s="34" t="s">
        <v>10</v>
      </c>
      <c r="D414" s="34" t="s">
        <v>18</v>
      </c>
      <c r="E414" s="34">
        <v>29</v>
      </c>
    </row>
    <row r="415" spans="1:5" x14ac:dyDescent="0.3">
      <c r="A415" s="34">
        <v>34</v>
      </c>
      <c r="B415" s="34" t="s">
        <v>280</v>
      </c>
      <c r="C415" s="34" t="s">
        <v>11</v>
      </c>
      <c r="D415" s="34" t="s">
        <v>19</v>
      </c>
      <c r="E415" s="34">
        <v>78</v>
      </c>
    </row>
    <row r="416" spans="1:5" x14ac:dyDescent="0.3">
      <c r="A416" s="34">
        <v>34</v>
      </c>
      <c r="B416" s="34" t="s">
        <v>280</v>
      </c>
      <c r="C416" s="34" t="s">
        <v>11</v>
      </c>
      <c r="D416" s="34" t="s">
        <v>17</v>
      </c>
      <c r="E416" s="34">
        <v>22</v>
      </c>
    </row>
    <row r="417" spans="1:5" x14ac:dyDescent="0.3">
      <c r="A417" s="34">
        <v>34</v>
      </c>
      <c r="B417" s="34" t="s">
        <v>280</v>
      </c>
      <c r="C417" s="34" t="s">
        <v>12</v>
      </c>
      <c r="D417" s="34" t="s">
        <v>19</v>
      </c>
      <c r="E417" s="34">
        <v>100</v>
      </c>
    </row>
    <row r="418" spans="1:5" x14ac:dyDescent="0.3">
      <c r="A418" s="34">
        <v>36</v>
      </c>
      <c r="B418" s="34" t="s">
        <v>281</v>
      </c>
      <c r="C418" s="34" t="s">
        <v>0</v>
      </c>
      <c r="D418" s="34" t="s">
        <v>9</v>
      </c>
      <c r="E418" s="34">
        <v>75</v>
      </c>
    </row>
    <row r="419" spans="1:5" x14ac:dyDescent="0.3">
      <c r="A419" s="34">
        <v>36</v>
      </c>
      <c r="B419" s="34" t="s">
        <v>281</v>
      </c>
      <c r="C419" s="34" t="s">
        <v>10</v>
      </c>
      <c r="D419" s="34" t="s">
        <v>9</v>
      </c>
      <c r="E419" s="34">
        <v>71</v>
      </c>
    </row>
    <row r="420" spans="1:5" x14ac:dyDescent="0.3">
      <c r="A420" s="34">
        <v>36</v>
      </c>
      <c r="B420" s="34" t="s">
        <v>281</v>
      </c>
      <c r="C420" s="34" t="s">
        <v>11</v>
      </c>
      <c r="D420" s="34" t="s">
        <v>9</v>
      </c>
      <c r="E420" s="34">
        <v>73</v>
      </c>
    </row>
    <row r="421" spans="1:5" x14ac:dyDescent="0.3">
      <c r="A421" s="34">
        <v>36</v>
      </c>
      <c r="B421" s="34" t="s">
        <v>281</v>
      </c>
      <c r="C421" s="34" t="s">
        <v>12</v>
      </c>
      <c r="D421" s="34" t="s">
        <v>9</v>
      </c>
      <c r="E421" s="34">
        <v>92</v>
      </c>
    </row>
    <row r="422" spans="1:5" x14ac:dyDescent="0.3">
      <c r="A422" s="34">
        <v>36</v>
      </c>
      <c r="B422" s="34" t="s">
        <v>281</v>
      </c>
      <c r="C422" s="34" t="s">
        <v>0</v>
      </c>
      <c r="D422" s="34" t="s">
        <v>13</v>
      </c>
      <c r="E422" s="34">
        <v>95</v>
      </c>
    </row>
    <row r="423" spans="1:5" x14ac:dyDescent="0.3">
      <c r="A423" s="34">
        <v>36</v>
      </c>
      <c r="B423" s="34" t="s">
        <v>281</v>
      </c>
      <c r="C423" s="34" t="s">
        <v>0</v>
      </c>
      <c r="D423" s="34" t="s">
        <v>14</v>
      </c>
      <c r="E423" s="34">
        <v>5</v>
      </c>
    </row>
    <row r="424" spans="1:5" x14ac:dyDescent="0.3">
      <c r="A424" s="34">
        <v>36</v>
      </c>
      <c r="B424" s="34" t="s">
        <v>281</v>
      </c>
      <c r="C424" s="34" t="s">
        <v>0</v>
      </c>
      <c r="D424" s="34" t="s">
        <v>15</v>
      </c>
      <c r="E424" s="34">
        <v>0</v>
      </c>
    </row>
    <row r="425" spans="1:5" x14ac:dyDescent="0.3">
      <c r="A425" s="34">
        <v>36</v>
      </c>
      <c r="B425" s="34" t="s">
        <v>281</v>
      </c>
      <c r="C425" s="34" t="s">
        <v>10</v>
      </c>
      <c r="D425" s="34" t="s">
        <v>16</v>
      </c>
      <c r="E425" s="34">
        <v>0</v>
      </c>
    </row>
    <row r="426" spans="1:5" x14ac:dyDescent="0.3">
      <c r="A426" s="34">
        <v>36</v>
      </c>
      <c r="B426" s="34" t="s">
        <v>281</v>
      </c>
      <c r="C426" s="34" t="s">
        <v>10</v>
      </c>
      <c r="D426" s="34" t="s">
        <v>17</v>
      </c>
      <c r="E426" s="34">
        <v>70</v>
      </c>
    </row>
    <row r="427" spans="1:5" x14ac:dyDescent="0.3">
      <c r="A427" s="34">
        <v>36</v>
      </c>
      <c r="B427" s="34" t="s">
        <v>281</v>
      </c>
      <c r="C427" s="34" t="s">
        <v>10</v>
      </c>
      <c r="D427" s="34" t="s">
        <v>18</v>
      </c>
      <c r="E427" s="34">
        <v>30</v>
      </c>
    </row>
    <row r="428" spans="1:5" x14ac:dyDescent="0.3">
      <c r="A428" s="34">
        <v>36</v>
      </c>
      <c r="B428" s="34" t="s">
        <v>281</v>
      </c>
      <c r="C428" s="34" t="s">
        <v>11</v>
      </c>
      <c r="D428" s="34" t="s">
        <v>19</v>
      </c>
      <c r="E428" s="34">
        <v>83</v>
      </c>
    </row>
    <row r="429" spans="1:5" x14ac:dyDescent="0.3">
      <c r="A429" s="34">
        <v>36</v>
      </c>
      <c r="B429" s="34" t="s">
        <v>281</v>
      </c>
      <c r="C429" s="34" t="s">
        <v>11</v>
      </c>
      <c r="D429" s="34" t="s">
        <v>17</v>
      </c>
      <c r="E429" s="34">
        <v>17</v>
      </c>
    </row>
    <row r="430" spans="1:5" x14ac:dyDescent="0.3">
      <c r="A430" s="34">
        <v>36</v>
      </c>
      <c r="B430" s="34" t="s">
        <v>281</v>
      </c>
      <c r="C430" s="34" t="s">
        <v>12</v>
      </c>
      <c r="D430" s="34" t="s">
        <v>19</v>
      </c>
      <c r="E430" s="34">
        <v>100</v>
      </c>
    </row>
    <row r="431" spans="1:5" x14ac:dyDescent="0.3">
      <c r="A431" s="34">
        <v>37</v>
      </c>
      <c r="B431" s="34" t="s">
        <v>282</v>
      </c>
      <c r="C431" s="34" t="s">
        <v>0</v>
      </c>
      <c r="D431" s="34" t="s">
        <v>9</v>
      </c>
      <c r="E431" s="34">
        <v>76</v>
      </c>
    </row>
    <row r="432" spans="1:5" x14ac:dyDescent="0.3">
      <c r="A432" s="34">
        <v>37</v>
      </c>
      <c r="B432" s="34" t="s">
        <v>282</v>
      </c>
      <c r="C432" s="34" t="s">
        <v>10</v>
      </c>
      <c r="D432" s="34" t="s">
        <v>9</v>
      </c>
      <c r="E432" s="34">
        <v>70</v>
      </c>
    </row>
    <row r="433" spans="1:5" x14ac:dyDescent="0.3">
      <c r="A433" s="34">
        <v>37</v>
      </c>
      <c r="B433" s="34" t="s">
        <v>282</v>
      </c>
      <c r="C433" s="34" t="s">
        <v>11</v>
      </c>
      <c r="D433" s="34" t="s">
        <v>9</v>
      </c>
      <c r="E433" s="34">
        <v>73</v>
      </c>
    </row>
    <row r="434" spans="1:5" x14ac:dyDescent="0.3">
      <c r="A434" s="34">
        <v>37</v>
      </c>
      <c r="B434" s="34" t="s">
        <v>282</v>
      </c>
      <c r="C434" s="34" t="s">
        <v>12</v>
      </c>
      <c r="D434" s="34" t="s">
        <v>9</v>
      </c>
      <c r="E434" s="34">
        <v>91</v>
      </c>
    </row>
    <row r="435" spans="1:5" x14ac:dyDescent="0.3">
      <c r="A435" s="34">
        <v>37</v>
      </c>
      <c r="B435" s="34" t="s">
        <v>282</v>
      </c>
      <c r="C435" s="34" t="s">
        <v>0</v>
      </c>
      <c r="D435" s="34" t="s">
        <v>13</v>
      </c>
      <c r="E435" s="34">
        <v>94</v>
      </c>
    </row>
    <row r="436" spans="1:5" x14ac:dyDescent="0.3">
      <c r="A436" s="34">
        <v>37</v>
      </c>
      <c r="B436" s="34" t="s">
        <v>282</v>
      </c>
      <c r="C436" s="34" t="s">
        <v>0</v>
      </c>
      <c r="D436" s="34" t="s">
        <v>14</v>
      </c>
      <c r="E436" s="34">
        <v>6</v>
      </c>
    </row>
    <row r="437" spans="1:5" x14ac:dyDescent="0.3">
      <c r="A437" s="34">
        <v>37</v>
      </c>
      <c r="B437" s="34" t="s">
        <v>282</v>
      </c>
      <c r="C437" s="34" t="s">
        <v>0</v>
      </c>
      <c r="D437" s="34" t="s">
        <v>15</v>
      </c>
      <c r="E437" s="34">
        <v>0</v>
      </c>
    </row>
    <row r="438" spans="1:5" x14ac:dyDescent="0.3">
      <c r="A438" s="34">
        <v>37</v>
      </c>
      <c r="B438" s="34" t="s">
        <v>282</v>
      </c>
      <c r="C438" s="34" t="s">
        <v>10</v>
      </c>
      <c r="D438" s="34" t="s">
        <v>16</v>
      </c>
      <c r="E438" s="34">
        <v>0</v>
      </c>
    </row>
    <row r="439" spans="1:5" x14ac:dyDescent="0.3">
      <c r="A439" s="34">
        <v>37</v>
      </c>
      <c r="B439" s="34" t="s">
        <v>282</v>
      </c>
      <c r="C439" s="34" t="s">
        <v>10</v>
      </c>
      <c r="D439" s="34" t="s">
        <v>17</v>
      </c>
      <c r="E439" s="34">
        <v>58</v>
      </c>
    </row>
    <row r="440" spans="1:5" x14ac:dyDescent="0.3">
      <c r="A440" s="34">
        <v>37</v>
      </c>
      <c r="B440" s="34" t="s">
        <v>282</v>
      </c>
      <c r="C440" s="34" t="s">
        <v>10</v>
      </c>
      <c r="D440" s="34" t="s">
        <v>18</v>
      </c>
      <c r="E440" s="34">
        <v>41</v>
      </c>
    </row>
    <row r="441" spans="1:5" x14ac:dyDescent="0.3">
      <c r="A441" s="34">
        <v>37</v>
      </c>
      <c r="B441" s="34" t="s">
        <v>282</v>
      </c>
      <c r="C441" s="34" t="s">
        <v>11</v>
      </c>
      <c r="D441" s="34" t="s">
        <v>19</v>
      </c>
      <c r="E441" s="34">
        <v>87</v>
      </c>
    </row>
    <row r="442" spans="1:5" x14ac:dyDescent="0.3">
      <c r="A442" s="34">
        <v>37</v>
      </c>
      <c r="B442" s="34" t="s">
        <v>282</v>
      </c>
      <c r="C442" s="34" t="s">
        <v>11</v>
      </c>
      <c r="D442" s="34" t="s">
        <v>17</v>
      </c>
      <c r="E442" s="34">
        <v>13</v>
      </c>
    </row>
    <row r="443" spans="1:5" x14ac:dyDescent="0.3">
      <c r="A443" s="34">
        <v>37</v>
      </c>
      <c r="B443" s="34" t="s">
        <v>282</v>
      </c>
      <c r="C443" s="34" t="s">
        <v>12</v>
      </c>
      <c r="D443" s="34" t="s">
        <v>19</v>
      </c>
      <c r="E443" s="34">
        <v>100</v>
      </c>
    </row>
    <row r="444" spans="1:5" x14ac:dyDescent="0.3">
      <c r="A444" s="34">
        <v>38</v>
      </c>
      <c r="B444" s="34" t="s">
        <v>283</v>
      </c>
      <c r="C444" s="34" t="s">
        <v>0</v>
      </c>
      <c r="D444" s="34" t="s">
        <v>9</v>
      </c>
      <c r="E444" s="34">
        <v>77</v>
      </c>
    </row>
    <row r="445" spans="1:5" x14ac:dyDescent="0.3">
      <c r="A445" s="34">
        <v>38</v>
      </c>
      <c r="B445" s="34" t="s">
        <v>283</v>
      </c>
      <c r="C445" s="34" t="s">
        <v>10</v>
      </c>
      <c r="D445" s="34" t="s">
        <v>9</v>
      </c>
      <c r="E445" s="34">
        <v>72</v>
      </c>
    </row>
    <row r="446" spans="1:5" x14ac:dyDescent="0.3">
      <c r="A446" s="34">
        <v>38</v>
      </c>
      <c r="B446" s="34" t="s">
        <v>283</v>
      </c>
      <c r="C446" s="34" t="s">
        <v>11</v>
      </c>
      <c r="D446" s="34" t="s">
        <v>9</v>
      </c>
      <c r="E446" s="34">
        <v>74</v>
      </c>
    </row>
    <row r="447" spans="1:5" x14ac:dyDescent="0.3">
      <c r="A447" s="34">
        <v>38</v>
      </c>
      <c r="B447" s="34" t="s">
        <v>283</v>
      </c>
      <c r="C447" s="34" t="s">
        <v>12</v>
      </c>
      <c r="D447" s="34" t="s">
        <v>9</v>
      </c>
      <c r="E447" s="34">
        <v>92</v>
      </c>
    </row>
    <row r="448" spans="1:5" x14ac:dyDescent="0.3">
      <c r="A448" s="34">
        <v>38</v>
      </c>
      <c r="B448" s="34" t="s">
        <v>283</v>
      </c>
      <c r="C448" s="34" t="s">
        <v>0</v>
      </c>
      <c r="D448" s="34" t="s">
        <v>13</v>
      </c>
      <c r="E448" s="34">
        <v>93</v>
      </c>
    </row>
    <row r="449" spans="1:5" x14ac:dyDescent="0.3">
      <c r="A449" s="34">
        <v>38</v>
      </c>
      <c r="B449" s="34" t="s">
        <v>283</v>
      </c>
      <c r="C449" s="34" t="s">
        <v>0</v>
      </c>
      <c r="D449" s="34" t="s">
        <v>14</v>
      </c>
      <c r="E449" s="34">
        <v>7</v>
      </c>
    </row>
    <row r="450" spans="1:5" x14ac:dyDescent="0.3">
      <c r="A450" s="34">
        <v>38</v>
      </c>
      <c r="B450" s="34" t="s">
        <v>283</v>
      </c>
      <c r="C450" s="34" t="s">
        <v>0</v>
      </c>
      <c r="D450" s="34" t="s">
        <v>15</v>
      </c>
      <c r="E450" s="34">
        <v>0</v>
      </c>
    </row>
    <row r="451" spans="1:5" x14ac:dyDescent="0.3">
      <c r="A451" s="34">
        <v>38</v>
      </c>
      <c r="B451" s="34" t="s">
        <v>283</v>
      </c>
      <c r="C451" s="34" t="s">
        <v>10</v>
      </c>
      <c r="D451" s="34" t="s">
        <v>16</v>
      </c>
      <c r="E451" s="34">
        <v>0</v>
      </c>
    </row>
    <row r="452" spans="1:5" x14ac:dyDescent="0.3">
      <c r="A452" s="34">
        <v>38</v>
      </c>
      <c r="B452" s="34" t="s">
        <v>283</v>
      </c>
      <c r="C452" s="34" t="s">
        <v>10</v>
      </c>
      <c r="D452" s="34" t="s">
        <v>17</v>
      </c>
      <c r="E452" s="34">
        <v>64</v>
      </c>
    </row>
    <row r="453" spans="1:5" x14ac:dyDescent="0.3">
      <c r="A453" s="34">
        <v>38</v>
      </c>
      <c r="B453" s="34" t="s">
        <v>283</v>
      </c>
      <c r="C453" s="34" t="s">
        <v>10</v>
      </c>
      <c r="D453" s="34" t="s">
        <v>18</v>
      </c>
      <c r="E453" s="34">
        <v>36</v>
      </c>
    </row>
    <row r="454" spans="1:5" x14ac:dyDescent="0.3">
      <c r="A454" s="34">
        <v>38</v>
      </c>
      <c r="B454" s="34" t="s">
        <v>283</v>
      </c>
      <c r="C454" s="34" t="s">
        <v>11</v>
      </c>
      <c r="D454" s="34" t="s">
        <v>19</v>
      </c>
      <c r="E454" s="34">
        <v>85</v>
      </c>
    </row>
    <row r="455" spans="1:5" x14ac:dyDescent="0.3">
      <c r="A455" s="34">
        <v>38</v>
      </c>
      <c r="B455" s="34" t="s">
        <v>283</v>
      </c>
      <c r="C455" s="34" t="s">
        <v>11</v>
      </c>
      <c r="D455" s="34" t="s">
        <v>17</v>
      </c>
      <c r="E455" s="34">
        <v>15</v>
      </c>
    </row>
    <row r="456" spans="1:5" x14ac:dyDescent="0.3">
      <c r="A456" s="34">
        <v>38</v>
      </c>
      <c r="B456" s="34" t="s">
        <v>283</v>
      </c>
      <c r="C456" s="34" t="s">
        <v>12</v>
      </c>
      <c r="D456" s="34" t="s">
        <v>19</v>
      </c>
      <c r="E456" s="34">
        <v>100</v>
      </c>
    </row>
    <row r="457" spans="1:5" x14ac:dyDescent="0.3">
      <c r="A457" s="34">
        <v>39</v>
      </c>
      <c r="B457" s="34" t="s">
        <v>284</v>
      </c>
      <c r="C457" s="34" t="s">
        <v>0</v>
      </c>
      <c r="D457" s="34" t="s">
        <v>9</v>
      </c>
      <c r="E457" s="34">
        <v>80</v>
      </c>
    </row>
    <row r="458" spans="1:5" x14ac:dyDescent="0.3">
      <c r="A458" s="34">
        <v>39</v>
      </c>
      <c r="B458" s="34" t="s">
        <v>284</v>
      </c>
      <c r="C458" s="34" t="s">
        <v>10</v>
      </c>
      <c r="D458" s="34" t="s">
        <v>9</v>
      </c>
      <c r="E458" s="34">
        <v>73</v>
      </c>
    </row>
    <row r="459" spans="1:5" x14ac:dyDescent="0.3">
      <c r="A459" s="34">
        <v>39</v>
      </c>
      <c r="B459" s="34" t="s">
        <v>284</v>
      </c>
      <c r="C459" s="34" t="s">
        <v>11</v>
      </c>
      <c r="D459" s="34" t="s">
        <v>9</v>
      </c>
      <c r="E459" s="34">
        <v>75</v>
      </c>
    </row>
    <row r="460" spans="1:5" x14ac:dyDescent="0.3">
      <c r="A460" s="34">
        <v>39</v>
      </c>
      <c r="B460" s="34" t="s">
        <v>284</v>
      </c>
      <c r="C460" s="34" t="s">
        <v>12</v>
      </c>
      <c r="D460" s="34" t="s">
        <v>9</v>
      </c>
      <c r="E460" s="34">
        <v>93</v>
      </c>
    </row>
    <row r="461" spans="1:5" x14ac:dyDescent="0.3">
      <c r="A461" s="34">
        <v>39</v>
      </c>
      <c r="B461" s="34" t="s">
        <v>284</v>
      </c>
      <c r="C461" s="34" t="s">
        <v>0</v>
      </c>
      <c r="D461" s="34" t="s">
        <v>13</v>
      </c>
      <c r="E461" s="34">
        <v>71</v>
      </c>
    </row>
    <row r="462" spans="1:5" x14ac:dyDescent="0.3">
      <c r="A462" s="34">
        <v>39</v>
      </c>
      <c r="B462" s="34" t="s">
        <v>284</v>
      </c>
      <c r="C462" s="34" t="s">
        <v>0</v>
      </c>
      <c r="D462" s="34" t="s">
        <v>14</v>
      </c>
      <c r="E462" s="34">
        <v>29</v>
      </c>
    </row>
    <row r="463" spans="1:5" x14ac:dyDescent="0.3">
      <c r="A463" s="34">
        <v>39</v>
      </c>
      <c r="B463" s="34" t="s">
        <v>284</v>
      </c>
      <c r="C463" s="34" t="s">
        <v>0</v>
      </c>
      <c r="D463" s="34" t="s">
        <v>15</v>
      </c>
      <c r="E463" s="34">
        <v>0</v>
      </c>
    </row>
    <row r="464" spans="1:5" x14ac:dyDescent="0.3">
      <c r="A464" s="34">
        <v>39</v>
      </c>
      <c r="B464" s="34" t="s">
        <v>284</v>
      </c>
      <c r="C464" s="34" t="s">
        <v>10</v>
      </c>
      <c r="D464" s="34" t="s">
        <v>16</v>
      </c>
      <c r="E464" s="34">
        <v>0</v>
      </c>
    </row>
    <row r="465" spans="1:5" x14ac:dyDescent="0.3">
      <c r="A465" s="34">
        <v>39</v>
      </c>
      <c r="B465" s="34" t="s">
        <v>284</v>
      </c>
      <c r="C465" s="34" t="s">
        <v>10</v>
      </c>
      <c r="D465" s="34" t="s">
        <v>17</v>
      </c>
      <c r="E465" s="34">
        <v>34</v>
      </c>
    </row>
    <row r="466" spans="1:5" x14ac:dyDescent="0.3">
      <c r="A466" s="34">
        <v>39</v>
      </c>
      <c r="B466" s="34" t="s">
        <v>284</v>
      </c>
      <c r="C466" s="34" t="s">
        <v>10</v>
      </c>
      <c r="D466" s="34" t="s">
        <v>18</v>
      </c>
      <c r="E466" s="34">
        <v>66</v>
      </c>
    </row>
    <row r="467" spans="1:5" x14ac:dyDescent="0.3">
      <c r="A467" s="34">
        <v>39</v>
      </c>
      <c r="B467" s="34" t="s">
        <v>284</v>
      </c>
      <c r="C467" s="34" t="s">
        <v>11</v>
      </c>
      <c r="D467" s="34" t="s">
        <v>19</v>
      </c>
      <c r="E467" s="34">
        <v>95</v>
      </c>
    </row>
    <row r="468" spans="1:5" x14ac:dyDescent="0.3">
      <c r="A468" s="34">
        <v>39</v>
      </c>
      <c r="B468" s="34" t="s">
        <v>284</v>
      </c>
      <c r="C468" s="34" t="s">
        <v>11</v>
      </c>
      <c r="D468" s="34" t="s">
        <v>17</v>
      </c>
      <c r="E468" s="34">
        <v>5</v>
      </c>
    </row>
    <row r="469" spans="1:5" x14ac:dyDescent="0.3">
      <c r="A469" s="34">
        <v>39</v>
      </c>
      <c r="B469" s="34" t="s">
        <v>284</v>
      </c>
      <c r="C469" s="34" t="s">
        <v>12</v>
      </c>
      <c r="D469" s="34" t="s">
        <v>19</v>
      </c>
      <c r="E469" s="34">
        <v>100</v>
      </c>
    </row>
    <row r="470" spans="1:5" x14ac:dyDescent="0.3">
      <c r="A470" s="34">
        <v>40</v>
      </c>
      <c r="B470" s="34" t="s">
        <v>285</v>
      </c>
      <c r="C470" s="34" t="s">
        <v>0</v>
      </c>
      <c r="D470" s="34" t="s">
        <v>9</v>
      </c>
      <c r="E470" s="34">
        <v>71</v>
      </c>
    </row>
    <row r="471" spans="1:5" x14ac:dyDescent="0.3">
      <c r="A471" s="34">
        <v>40</v>
      </c>
      <c r="B471" s="34" t="s">
        <v>285</v>
      </c>
      <c r="C471" s="34" t="s">
        <v>10</v>
      </c>
      <c r="D471" s="34" t="s">
        <v>9</v>
      </c>
      <c r="E471" s="34">
        <v>77</v>
      </c>
    </row>
    <row r="472" spans="1:5" x14ac:dyDescent="0.3">
      <c r="A472" s="34">
        <v>40</v>
      </c>
      <c r="B472" s="34" t="s">
        <v>285</v>
      </c>
      <c r="C472" s="34" t="s">
        <v>11</v>
      </c>
      <c r="D472" s="34" t="s">
        <v>9</v>
      </c>
      <c r="E472" s="34">
        <v>76</v>
      </c>
    </row>
    <row r="473" spans="1:5" x14ac:dyDescent="0.3">
      <c r="A473" s="34">
        <v>40</v>
      </c>
      <c r="B473" s="34" t="s">
        <v>285</v>
      </c>
      <c r="C473" s="34" t="s">
        <v>12</v>
      </c>
      <c r="D473" s="34" t="s">
        <v>9</v>
      </c>
      <c r="E473" s="34">
        <v>93</v>
      </c>
    </row>
    <row r="474" spans="1:5" x14ac:dyDescent="0.3">
      <c r="A474" s="34">
        <v>40</v>
      </c>
      <c r="B474" s="34" t="s">
        <v>285</v>
      </c>
      <c r="C474" s="34" t="s">
        <v>0</v>
      </c>
      <c r="D474" s="34" t="s">
        <v>13</v>
      </c>
      <c r="E474" s="34">
        <v>85</v>
      </c>
    </row>
    <row r="475" spans="1:5" x14ac:dyDescent="0.3">
      <c r="A475" s="34">
        <v>40</v>
      </c>
      <c r="B475" s="34" t="s">
        <v>285</v>
      </c>
      <c r="C475" s="34" t="s">
        <v>0</v>
      </c>
      <c r="D475" s="34" t="s">
        <v>14</v>
      </c>
      <c r="E475" s="34">
        <v>15</v>
      </c>
    </row>
    <row r="476" spans="1:5" x14ac:dyDescent="0.3">
      <c r="A476" s="34">
        <v>40</v>
      </c>
      <c r="B476" s="34" t="s">
        <v>285</v>
      </c>
      <c r="C476" s="34" t="s">
        <v>0</v>
      </c>
      <c r="D476" s="34" t="s">
        <v>15</v>
      </c>
      <c r="E476" s="34">
        <v>0</v>
      </c>
    </row>
    <row r="477" spans="1:5" x14ac:dyDescent="0.3">
      <c r="A477" s="34">
        <v>40</v>
      </c>
      <c r="B477" s="34" t="s">
        <v>285</v>
      </c>
      <c r="C477" s="34" t="s">
        <v>10</v>
      </c>
      <c r="D477" s="34" t="s">
        <v>16</v>
      </c>
      <c r="E477" s="34">
        <v>1</v>
      </c>
    </row>
    <row r="478" spans="1:5" x14ac:dyDescent="0.3">
      <c r="A478" s="34">
        <v>40</v>
      </c>
      <c r="B478" s="34" t="s">
        <v>285</v>
      </c>
      <c r="C478" s="34" t="s">
        <v>10</v>
      </c>
      <c r="D478" s="34" t="s">
        <v>17</v>
      </c>
      <c r="E478" s="34">
        <v>65</v>
      </c>
    </row>
    <row r="479" spans="1:5" x14ac:dyDescent="0.3">
      <c r="A479" s="34">
        <v>40</v>
      </c>
      <c r="B479" s="34" t="s">
        <v>285</v>
      </c>
      <c r="C479" s="34" t="s">
        <v>10</v>
      </c>
      <c r="D479" s="34" t="s">
        <v>18</v>
      </c>
      <c r="E479" s="34">
        <v>34</v>
      </c>
    </row>
    <row r="480" spans="1:5" x14ac:dyDescent="0.3">
      <c r="A480" s="34">
        <v>40</v>
      </c>
      <c r="B480" s="34" t="s">
        <v>285</v>
      </c>
      <c r="C480" s="34" t="s">
        <v>11</v>
      </c>
      <c r="D480" s="34" t="s">
        <v>19</v>
      </c>
      <c r="E480" s="34">
        <v>73</v>
      </c>
    </row>
    <row r="481" spans="1:5" x14ac:dyDescent="0.3">
      <c r="A481" s="34">
        <v>40</v>
      </c>
      <c r="B481" s="34" t="s">
        <v>285</v>
      </c>
      <c r="C481" s="34" t="s">
        <v>11</v>
      </c>
      <c r="D481" s="34" t="s">
        <v>17</v>
      </c>
      <c r="E481" s="34">
        <v>27</v>
      </c>
    </row>
    <row r="482" spans="1:5" x14ac:dyDescent="0.3">
      <c r="A482" s="34">
        <v>40</v>
      </c>
      <c r="B482" s="34" t="s">
        <v>285</v>
      </c>
      <c r="C482" s="34" t="s">
        <v>12</v>
      </c>
      <c r="D482" s="34" t="s">
        <v>19</v>
      </c>
      <c r="E482" s="34">
        <v>100</v>
      </c>
    </row>
    <row r="483" spans="1:5" x14ac:dyDescent="0.3">
      <c r="A483" s="34">
        <v>42</v>
      </c>
      <c r="B483" s="34" t="s">
        <v>286</v>
      </c>
      <c r="C483" s="34" t="s">
        <v>0</v>
      </c>
      <c r="D483" s="34" t="s">
        <v>9</v>
      </c>
      <c r="E483" s="34">
        <v>71</v>
      </c>
    </row>
    <row r="484" spans="1:5" x14ac:dyDescent="0.3">
      <c r="A484" s="34">
        <v>42</v>
      </c>
      <c r="B484" s="34" t="s">
        <v>286</v>
      </c>
      <c r="C484" s="34" t="s">
        <v>10</v>
      </c>
      <c r="D484" s="34" t="s">
        <v>9</v>
      </c>
      <c r="E484" s="34">
        <v>78</v>
      </c>
    </row>
    <row r="485" spans="1:5" x14ac:dyDescent="0.3">
      <c r="A485" s="34">
        <v>42</v>
      </c>
      <c r="B485" s="34" t="s">
        <v>286</v>
      </c>
      <c r="C485" s="34" t="s">
        <v>11</v>
      </c>
      <c r="D485" s="34" t="s">
        <v>9</v>
      </c>
      <c r="E485" s="34">
        <v>77</v>
      </c>
    </row>
    <row r="486" spans="1:5" x14ac:dyDescent="0.3">
      <c r="A486" s="34">
        <v>42</v>
      </c>
      <c r="B486" s="34" t="s">
        <v>286</v>
      </c>
      <c r="C486" s="34" t="s">
        <v>12</v>
      </c>
      <c r="D486" s="34" t="s">
        <v>9</v>
      </c>
      <c r="E486" s="34">
        <v>94</v>
      </c>
    </row>
    <row r="487" spans="1:5" x14ac:dyDescent="0.3">
      <c r="A487" s="34">
        <v>42</v>
      </c>
      <c r="B487" s="34" t="s">
        <v>286</v>
      </c>
      <c r="C487" s="34" t="s">
        <v>0</v>
      </c>
      <c r="D487" s="34" t="s">
        <v>13</v>
      </c>
      <c r="E487" s="34">
        <v>58</v>
      </c>
    </row>
    <row r="488" spans="1:5" x14ac:dyDescent="0.3">
      <c r="A488" s="34">
        <v>42</v>
      </c>
      <c r="B488" s="34" t="s">
        <v>286</v>
      </c>
      <c r="C488" s="34" t="s">
        <v>0</v>
      </c>
      <c r="D488" s="34" t="s">
        <v>14</v>
      </c>
      <c r="E488" s="34">
        <v>15</v>
      </c>
    </row>
    <row r="489" spans="1:5" x14ac:dyDescent="0.3">
      <c r="A489" s="34">
        <v>42</v>
      </c>
      <c r="B489" s="34" t="s">
        <v>286</v>
      </c>
      <c r="C489" s="34" t="s">
        <v>0</v>
      </c>
      <c r="D489" s="34" t="s">
        <v>15</v>
      </c>
      <c r="E489" s="34">
        <v>28</v>
      </c>
    </row>
    <row r="490" spans="1:5" x14ac:dyDescent="0.3">
      <c r="A490" s="34">
        <v>42</v>
      </c>
      <c r="B490" s="34" t="s">
        <v>286</v>
      </c>
      <c r="C490" s="34" t="s">
        <v>10</v>
      </c>
      <c r="D490" s="34" t="s">
        <v>16</v>
      </c>
      <c r="E490" s="34">
        <v>2</v>
      </c>
    </row>
    <row r="491" spans="1:5" x14ac:dyDescent="0.3">
      <c r="A491" s="34">
        <v>42</v>
      </c>
      <c r="B491" s="34" t="s">
        <v>286</v>
      </c>
      <c r="C491" s="34" t="s">
        <v>10</v>
      </c>
      <c r="D491" s="34" t="s">
        <v>17</v>
      </c>
      <c r="E491" s="34">
        <v>62</v>
      </c>
    </row>
    <row r="492" spans="1:5" x14ac:dyDescent="0.3">
      <c r="A492" s="34">
        <v>42</v>
      </c>
      <c r="B492" s="34" t="s">
        <v>286</v>
      </c>
      <c r="C492" s="34" t="s">
        <v>10</v>
      </c>
      <c r="D492" s="34" t="s">
        <v>18</v>
      </c>
      <c r="E492" s="34">
        <v>36</v>
      </c>
    </row>
    <row r="493" spans="1:5" x14ac:dyDescent="0.3">
      <c r="A493" s="34">
        <v>42</v>
      </c>
      <c r="B493" s="34" t="s">
        <v>286</v>
      </c>
      <c r="C493" s="34" t="s">
        <v>11</v>
      </c>
      <c r="D493" s="34" t="s">
        <v>19</v>
      </c>
      <c r="E493" s="34">
        <v>77</v>
      </c>
    </row>
    <row r="494" spans="1:5" x14ac:dyDescent="0.3">
      <c r="A494" s="34">
        <v>42</v>
      </c>
      <c r="B494" s="34" t="s">
        <v>286</v>
      </c>
      <c r="C494" s="34" t="s">
        <v>11</v>
      </c>
      <c r="D494" s="34" t="s">
        <v>17</v>
      </c>
      <c r="E494" s="34">
        <v>23</v>
      </c>
    </row>
    <row r="495" spans="1:5" x14ac:dyDescent="0.3">
      <c r="A495" s="34">
        <v>42</v>
      </c>
      <c r="B495" s="34" t="s">
        <v>286</v>
      </c>
      <c r="C495" s="34" t="s">
        <v>12</v>
      </c>
      <c r="D495" s="34" t="s">
        <v>19</v>
      </c>
      <c r="E495" s="34">
        <v>100</v>
      </c>
    </row>
    <row r="496" spans="1:5" x14ac:dyDescent="0.3">
      <c r="A496" s="34">
        <v>44</v>
      </c>
      <c r="B496" s="34" t="s">
        <v>287</v>
      </c>
      <c r="C496" s="34" t="s">
        <v>0</v>
      </c>
      <c r="D496" s="34" t="s">
        <v>9</v>
      </c>
      <c r="E496" s="34">
        <v>71</v>
      </c>
    </row>
    <row r="497" spans="1:5" x14ac:dyDescent="0.3">
      <c r="A497" s="34">
        <v>44</v>
      </c>
      <c r="B497" s="34" t="s">
        <v>287</v>
      </c>
      <c r="C497" s="34" t="s">
        <v>10</v>
      </c>
      <c r="D497" s="34" t="s">
        <v>9</v>
      </c>
      <c r="E497" s="34">
        <v>78</v>
      </c>
    </row>
    <row r="498" spans="1:5" x14ac:dyDescent="0.3">
      <c r="A498" s="34">
        <v>44</v>
      </c>
      <c r="B498" s="34" t="s">
        <v>287</v>
      </c>
      <c r="C498" s="34" t="s">
        <v>11</v>
      </c>
      <c r="D498" s="34" t="s">
        <v>9</v>
      </c>
      <c r="E498" s="34">
        <v>77</v>
      </c>
    </row>
    <row r="499" spans="1:5" x14ac:dyDescent="0.3">
      <c r="A499" s="34">
        <v>44</v>
      </c>
      <c r="B499" s="34" t="s">
        <v>287</v>
      </c>
      <c r="C499" s="34" t="s">
        <v>12</v>
      </c>
      <c r="D499" s="34" t="s">
        <v>9</v>
      </c>
      <c r="E499" s="34">
        <v>94</v>
      </c>
    </row>
    <row r="500" spans="1:5" x14ac:dyDescent="0.3">
      <c r="A500" s="34">
        <v>44</v>
      </c>
      <c r="B500" s="34" t="s">
        <v>287</v>
      </c>
      <c r="C500" s="34" t="s">
        <v>0</v>
      </c>
      <c r="D500" s="34" t="s">
        <v>13</v>
      </c>
      <c r="E500" s="34">
        <v>79</v>
      </c>
    </row>
    <row r="501" spans="1:5" x14ac:dyDescent="0.3">
      <c r="A501" s="34">
        <v>44</v>
      </c>
      <c r="B501" s="34" t="s">
        <v>287</v>
      </c>
      <c r="C501" s="34" t="s">
        <v>0</v>
      </c>
      <c r="D501" s="34" t="s">
        <v>14</v>
      </c>
      <c r="E501" s="34">
        <v>21</v>
      </c>
    </row>
    <row r="502" spans="1:5" x14ac:dyDescent="0.3">
      <c r="A502" s="34">
        <v>44</v>
      </c>
      <c r="B502" s="34" t="s">
        <v>287</v>
      </c>
      <c r="C502" s="34" t="s">
        <v>0</v>
      </c>
      <c r="D502" s="34" t="s">
        <v>15</v>
      </c>
      <c r="E502" s="34">
        <v>0</v>
      </c>
    </row>
    <row r="503" spans="1:5" x14ac:dyDescent="0.3">
      <c r="A503" s="34">
        <v>44</v>
      </c>
      <c r="B503" s="34" t="s">
        <v>287</v>
      </c>
      <c r="C503" s="34" t="s">
        <v>10</v>
      </c>
      <c r="D503" s="34" t="s">
        <v>16</v>
      </c>
      <c r="E503" s="34">
        <v>2</v>
      </c>
    </row>
    <row r="504" spans="1:5" x14ac:dyDescent="0.3">
      <c r="A504" s="34">
        <v>44</v>
      </c>
      <c r="B504" s="34" t="s">
        <v>287</v>
      </c>
      <c r="C504" s="34" t="s">
        <v>10</v>
      </c>
      <c r="D504" s="34" t="s">
        <v>17</v>
      </c>
      <c r="E504" s="34">
        <v>63</v>
      </c>
    </row>
    <row r="505" spans="1:5" x14ac:dyDescent="0.3">
      <c r="A505" s="34">
        <v>44</v>
      </c>
      <c r="B505" s="34" t="s">
        <v>287</v>
      </c>
      <c r="C505" s="34" t="s">
        <v>10</v>
      </c>
      <c r="D505" s="34" t="s">
        <v>18</v>
      </c>
      <c r="E505" s="34">
        <v>35</v>
      </c>
    </row>
    <row r="506" spans="1:5" x14ac:dyDescent="0.3">
      <c r="A506" s="34">
        <v>44</v>
      </c>
      <c r="B506" s="34" t="s">
        <v>287</v>
      </c>
      <c r="C506" s="34" t="s">
        <v>11</v>
      </c>
      <c r="D506" s="34" t="s">
        <v>19</v>
      </c>
      <c r="E506" s="34">
        <v>74</v>
      </c>
    </row>
    <row r="507" spans="1:5" x14ac:dyDescent="0.3">
      <c r="A507" s="34">
        <v>44</v>
      </c>
      <c r="B507" s="34" t="s">
        <v>287</v>
      </c>
      <c r="C507" s="34" t="s">
        <v>11</v>
      </c>
      <c r="D507" s="34" t="s">
        <v>17</v>
      </c>
      <c r="E507" s="34">
        <v>26</v>
      </c>
    </row>
    <row r="508" spans="1:5" x14ac:dyDescent="0.3">
      <c r="A508" s="34">
        <v>44</v>
      </c>
      <c r="B508" s="34" t="s">
        <v>287</v>
      </c>
      <c r="C508" s="34" t="s">
        <v>12</v>
      </c>
      <c r="D508" s="34" t="s">
        <v>19</v>
      </c>
      <c r="E508" s="34">
        <v>100</v>
      </c>
    </row>
    <row r="509" spans="1:5" x14ac:dyDescent="0.3">
      <c r="A509" s="34"/>
      <c r="B509" s="34"/>
    </row>
    <row r="510" spans="1:5" x14ac:dyDescent="0.3">
      <c r="A510" s="34"/>
      <c r="B510" s="34"/>
    </row>
    <row r="511" spans="1:5" x14ac:dyDescent="0.3">
      <c r="A511" s="34"/>
      <c r="B511" s="34"/>
    </row>
    <row r="512" spans="1:5" x14ac:dyDescent="0.3">
      <c r="A512" s="34"/>
      <c r="B512" s="34"/>
    </row>
    <row r="513" spans="1:2" x14ac:dyDescent="0.3">
      <c r="A513" s="34"/>
      <c r="B513" s="34"/>
    </row>
    <row r="514" spans="1:2" x14ac:dyDescent="0.3">
      <c r="A514" s="34"/>
      <c r="B514" s="34"/>
    </row>
    <row r="515" spans="1:2" x14ac:dyDescent="0.3">
      <c r="A515" s="34"/>
      <c r="B515" s="34"/>
    </row>
    <row r="516" spans="1:2" x14ac:dyDescent="0.3">
      <c r="A516" s="34"/>
      <c r="B516" s="34"/>
    </row>
    <row r="517" spans="1:2" x14ac:dyDescent="0.3">
      <c r="A517" s="34"/>
      <c r="B517" s="34"/>
    </row>
    <row r="518" spans="1:2" x14ac:dyDescent="0.3">
      <c r="A518" s="34"/>
      <c r="B518" s="34"/>
    </row>
    <row r="519" spans="1:2" x14ac:dyDescent="0.3">
      <c r="A519" s="34"/>
      <c r="B519" s="34"/>
    </row>
    <row r="520" spans="1:2" x14ac:dyDescent="0.3">
      <c r="A520" s="34"/>
      <c r="B520" s="34"/>
    </row>
    <row r="521" spans="1:2" x14ac:dyDescent="0.3">
      <c r="A521" s="34"/>
      <c r="B521" s="34"/>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O46"/>
  <sheetViews>
    <sheetView workbookViewId="0">
      <selection activeCell="K18" sqref="K18"/>
    </sheetView>
  </sheetViews>
  <sheetFormatPr defaultColWidth="9.1796875" defaultRowHeight="13" x14ac:dyDescent="0.3"/>
  <cols>
    <col min="1" max="1" width="19" style="38" customWidth="1"/>
    <col min="2" max="2" width="12.7265625" style="38" customWidth="1"/>
    <col min="3" max="3" width="8" style="38" customWidth="1"/>
    <col min="4" max="4" width="7.453125" style="38" customWidth="1"/>
    <col min="5" max="5" width="8.81640625" style="38" customWidth="1"/>
    <col min="6" max="7" width="7.81640625" style="38" customWidth="1"/>
    <col min="8" max="8" width="8" style="38" customWidth="1"/>
    <col min="9" max="9" width="7.453125" style="38" customWidth="1"/>
    <col min="10" max="10" width="8.81640625" style="38" customWidth="1"/>
    <col min="11" max="11" width="6.81640625" style="38" customWidth="1"/>
    <col min="12" max="12" width="8" style="38" customWidth="1"/>
    <col min="13" max="13" width="7.453125" style="38" customWidth="1"/>
    <col min="14" max="14" width="8" style="38" customWidth="1"/>
    <col min="15" max="15" width="7.26953125" style="38" customWidth="1"/>
    <col min="16" max="16384" width="9.1796875" style="38"/>
  </cols>
  <sheetData>
    <row r="1" spans="1:15" ht="14.5" x14ac:dyDescent="0.35">
      <c r="A1"/>
      <c r="B1"/>
    </row>
    <row r="3" spans="1:15" x14ac:dyDescent="0.3">
      <c r="A3" s="37" t="s">
        <v>20</v>
      </c>
      <c r="B3" s="37" t="s">
        <v>82</v>
      </c>
    </row>
    <row r="4" spans="1:15" x14ac:dyDescent="0.3">
      <c r="B4" s="38" t="s">
        <v>9</v>
      </c>
      <c r="F4" s="38" t="s">
        <v>14</v>
      </c>
      <c r="G4" s="38" t="s">
        <v>15</v>
      </c>
      <c r="H4" s="38" t="s">
        <v>16</v>
      </c>
      <c r="I4" s="38" t="s">
        <v>19</v>
      </c>
      <c r="K4" s="38" t="s">
        <v>13</v>
      </c>
      <c r="L4" s="38" t="s">
        <v>17</v>
      </c>
      <c r="N4" s="38" t="s">
        <v>18</v>
      </c>
      <c r="O4" s="38" t="s">
        <v>84</v>
      </c>
    </row>
    <row r="5" spans="1:15" x14ac:dyDescent="0.3">
      <c r="A5" s="37" t="s">
        <v>83</v>
      </c>
      <c r="B5" s="38" t="s">
        <v>0</v>
      </c>
      <c r="C5" s="38" t="s">
        <v>10</v>
      </c>
      <c r="D5" s="38" t="s">
        <v>11</v>
      </c>
      <c r="E5" s="38" t="s">
        <v>12</v>
      </c>
      <c r="F5" s="38" t="s">
        <v>0</v>
      </c>
      <c r="G5" s="38" t="s">
        <v>0</v>
      </c>
      <c r="H5" s="38" t="s">
        <v>10</v>
      </c>
      <c r="I5" s="38" t="s">
        <v>11</v>
      </c>
      <c r="J5" s="38" t="s">
        <v>12</v>
      </c>
      <c r="K5" s="38" t="s">
        <v>0</v>
      </c>
      <c r="L5" s="38" t="s">
        <v>10</v>
      </c>
      <c r="M5" s="38" t="s">
        <v>11</v>
      </c>
      <c r="N5" s="38" t="s">
        <v>10</v>
      </c>
      <c r="O5" s="38" t="s">
        <v>84</v>
      </c>
    </row>
    <row r="6" spans="1:15" x14ac:dyDescent="0.3">
      <c r="A6" s="39">
        <v>0</v>
      </c>
      <c r="B6" s="40">
        <v>71</v>
      </c>
      <c r="C6" s="40">
        <v>75</v>
      </c>
      <c r="D6" s="40">
        <v>75</v>
      </c>
      <c r="E6" s="40">
        <v>93</v>
      </c>
      <c r="F6" s="40">
        <v>9</v>
      </c>
      <c r="G6" s="40">
        <v>8</v>
      </c>
      <c r="H6" s="40">
        <v>0</v>
      </c>
      <c r="I6" s="40">
        <v>72</v>
      </c>
      <c r="J6" s="40">
        <v>100</v>
      </c>
      <c r="K6" s="40">
        <v>83</v>
      </c>
      <c r="L6" s="40">
        <v>65</v>
      </c>
      <c r="M6" s="40">
        <v>28</v>
      </c>
      <c r="N6" s="40">
        <v>35</v>
      </c>
      <c r="O6" s="40"/>
    </row>
    <row r="7" spans="1:15" x14ac:dyDescent="0.3">
      <c r="A7" s="39">
        <v>2</v>
      </c>
      <c r="B7" s="40">
        <v>67</v>
      </c>
      <c r="C7" s="40">
        <v>79</v>
      </c>
      <c r="D7" s="40">
        <v>76</v>
      </c>
      <c r="E7" s="40">
        <v>93</v>
      </c>
      <c r="F7" s="40">
        <v>9</v>
      </c>
      <c r="G7" s="40">
        <v>0</v>
      </c>
      <c r="H7" s="40">
        <v>1</v>
      </c>
      <c r="I7" s="40">
        <v>59</v>
      </c>
      <c r="J7" s="40">
        <v>100</v>
      </c>
      <c r="K7" s="40">
        <v>91</v>
      </c>
      <c r="L7" s="40">
        <v>60</v>
      </c>
      <c r="M7" s="40">
        <v>41</v>
      </c>
      <c r="N7" s="40">
        <v>39</v>
      </c>
      <c r="O7" s="40"/>
    </row>
    <row r="8" spans="1:15" x14ac:dyDescent="0.3">
      <c r="A8" s="39">
        <v>3</v>
      </c>
      <c r="B8" s="40">
        <v>57</v>
      </c>
      <c r="C8" s="40">
        <v>79</v>
      </c>
      <c r="D8" s="40">
        <v>74</v>
      </c>
      <c r="E8" s="40">
        <v>91</v>
      </c>
      <c r="F8" s="40">
        <v>2</v>
      </c>
      <c r="G8" s="40">
        <v>0</v>
      </c>
      <c r="H8" s="40">
        <v>1</v>
      </c>
      <c r="I8" s="40">
        <v>37</v>
      </c>
      <c r="J8" s="40">
        <v>100</v>
      </c>
      <c r="K8" s="40">
        <v>98</v>
      </c>
      <c r="L8" s="40">
        <v>61</v>
      </c>
      <c r="M8" s="40">
        <v>63</v>
      </c>
      <c r="N8" s="40">
        <v>38</v>
      </c>
      <c r="O8" s="40"/>
    </row>
    <row r="9" spans="1:15" x14ac:dyDescent="0.3">
      <c r="A9" s="39">
        <v>4</v>
      </c>
      <c r="B9" s="40">
        <v>60</v>
      </c>
      <c r="C9" s="40">
        <v>81</v>
      </c>
      <c r="D9" s="40">
        <v>76</v>
      </c>
      <c r="E9" s="40">
        <v>93</v>
      </c>
      <c r="F9" s="40">
        <v>8</v>
      </c>
      <c r="G9" s="40">
        <v>21</v>
      </c>
      <c r="H9" s="40">
        <v>1</v>
      </c>
      <c r="I9" s="40">
        <v>39</v>
      </c>
      <c r="J9" s="40">
        <v>100</v>
      </c>
      <c r="K9" s="40">
        <v>71</v>
      </c>
      <c r="L9" s="40">
        <v>53</v>
      </c>
      <c r="M9" s="40">
        <v>61</v>
      </c>
      <c r="N9" s="40">
        <v>46</v>
      </c>
      <c r="O9" s="40"/>
    </row>
    <row r="10" spans="1:15" x14ac:dyDescent="0.3">
      <c r="A10" s="39">
        <v>5</v>
      </c>
      <c r="B10" s="40">
        <v>62</v>
      </c>
      <c r="C10" s="40">
        <v>79</v>
      </c>
      <c r="D10" s="40">
        <v>76</v>
      </c>
      <c r="E10" s="40">
        <v>93</v>
      </c>
      <c r="F10" s="40">
        <v>5</v>
      </c>
      <c r="G10" s="40">
        <v>31</v>
      </c>
      <c r="H10" s="40">
        <v>1</v>
      </c>
      <c r="I10" s="40">
        <v>51</v>
      </c>
      <c r="J10" s="40">
        <v>100</v>
      </c>
      <c r="K10" s="40">
        <v>64</v>
      </c>
      <c r="L10" s="40">
        <v>59</v>
      </c>
      <c r="M10" s="40">
        <v>49</v>
      </c>
      <c r="N10" s="40">
        <v>40</v>
      </c>
      <c r="O10" s="40"/>
    </row>
    <row r="11" spans="1:15" x14ac:dyDescent="0.3">
      <c r="A11" s="39">
        <v>6</v>
      </c>
      <c r="B11" s="40">
        <v>63</v>
      </c>
      <c r="C11" s="40">
        <v>78</v>
      </c>
      <c r="D11" s="40">
        <v>75</v>
      </c>
      <c r="E11" s="40">
        <v>91</v>
      </c>
      <c r="F11" s="40">
        <v>6</v>
      </c>
      <c r="G11" s="40">
        <v>0</v>
      </c>
      <c r="H11" s="40">
        <v>3</v>
      </c>
      <c r="I11" s="40">
        <v>56</v>
      </c>
      <c r="J11" s="40">
        <v>100</v>
      </c>
      <c r="K11" s="40">
        <v>94</v>
      </c>
      <c r="L11" s="40">
        <v>52</v>
      </c>
      <c r="M11" s="40">
        <v>44</v>
      </c>
      <c r="N11" s="40">
        <v>45</v>
      </c>
      <c r="O11" s="40"/>
    </row>
    <row r="12" spans="1:15" x14ac:dyDescent="0.3">
      <c r="A12" s="39">
        <v>7</v>
      </c>
      <c r="B12" s="40">
        <v>67</v>
      </c>
      <c r="C12" s="40">
        <v>76</v>
      </c>
      <c r="D12" s="40">
        <v>75</v>
      </c>
      <c r="E12" s="40">
        <v>93</v>
      </c>
      <c r="F12" s="40">
        <v>9</v>
      </c>
      <c r="G12" s="40">
        <v>10</v>
      </c>
      <c r="H12" s="40">
        <v>0</v>
      </c>
      <c r="I12" s="40">
        <v>63</v>
      </c>
      <c r="J12" s="40">
        <v>100</v>
      </c>
      <c r="K12" s="40">
        <v>81</v>
      </c>
      <c r="L12" s="40">
        <v>67</v>
      </c>
      <c r="M12" s="40">
        <v>37</v>
      </c>
      <c r="N12" s="40">
        <v>33</v>
      </c>
      <c r="O12" s="40"/>
    </row>
    <row r="13" spans="1:15" x14ac:dyDescent="0.3">
      <c r="A13" s="39">
        <v>8</v>
      </c>
      <c r="B13" s="40">
        <v>68</v>
      </c>
      <c r="C13" s="40">
        <v>73</v>
      </c>
      <c r="D13" s="40">
        <v>74</v>
      </c>
      <c r="E13" s="40">
        <v>92</v>
      </c>
      <c r="F13" s="40">
        <v>5</v>
      </c>
      <c r="G13" s="40">
        <v>26</v>
      </c>
      <c r="H13" s="40">
        <v>0</v>
      </c>
      <c r="I13" s="40">
        <v>74</v>
      </c>
      <c r="J13" s="40">
        <v>100</v>
      </c>
      <c r="K13" s="40">
        <v>69</v>
      </c>
      <c r="L13" s="40">
        <v>74</v>
      </c>
      <c r="M13" s="40">
        <v>26</v>
      </c>
      <c r="N13" s="40">
        <v>26</v>
      </c>
      <c r="O13" s="40"/>
    </row>
    <row r="14" spans="1:15" x14ac:dyDescent="0.3">
      <c r="A14" s="39">
        <v>9</v>
      </c>
      <c r="B14" s="40">
        <v>65</v>
      </c>
      <c r="C14" s="40">
        <v>79</v>
      </c>
      <c r="D14" s="40">
        <v>76</v>
      </c>
      <c r="E14" s="40">
        <v>93</v>
      </c>
      <c r="F14" s="40">
        <v>7</v>
      </c>
      <c r="G14" s="40">
        <v>28</v>
      </c>
      <c r="H14" s="40">
        <v>1</v>
      </c>
      <c r="I14" s="40">
        <v>58</v>
      </c>
      <c r="J14" s="40">
        <v>100</v>
      </c>
      <c r="K14" s="40">
        <v>65</v>
      </c>
      <c r="L14" s="40">
        <v>57</v>
      </c>
      <c r="M14" s="40">
        <v>42</v>
      </c>
      <c r="N14" s="40">
        <v>42</v>
      </c>
      <c r="O14" s="40"/>
    </row>
    <row r="15" spans="1:15" x14ac:dyDescent="0.3">
      <c r="A15" s="39">
        <v>11</v>
      </c>
      <c r="B15" s="40">
        <v>67</v>
      </c>
      <c r="C15" s="40">
        <v>81</v>
      </c>
      <c r="D15" s="40">
        <v>78</v>
      </c>
      <c r="E15" s="40">
        <v>94</v>
      </c>
      <c r="F15" s="40">
        <v>12</v>
      </c>
      <c r="G15" s="40">
        <v>30</v>
      </c>
      <c r="H15" s="40">
        <v>1</v>
      </c>
      <c r="I15" s="40">
        <v>64</v>
      </c>
      <c r="J15" s="40">
        <v>100</v>
      </c>
      <c r="K15" s="40">
        <v>58</v>
      </c>
      <c r="L15" s="40">
        <v>54</v>
      </c>
      <c r="M15" s="40">
        <v>36</v>
      </c>
      <c r="N15" s="40">
        <v>45</v>
      </c>
      <c r="O15" s="40"/>
    </row>
    <row r="16" spans="1:15" x14ac:dyDescent="0.3">
      <c r="A16" s="39">
        <v>12</v>
      </c>
      <c r="B16" s="40">
        <v>65</v>
      </c>
      <c r="C16" s="40">
        <v>79</v>
      </c>
      <c r="D16" s="40">
        <v>77</v>
      </c>
      <c r="E16" s="40">
        <v>94</v>
      </c>
      <c r="F16" s="40">
        <v>11</v>
      </c>
      <c r="G16" s="40">
        <v>8</v>
      </c>
      <c r="H16" s="40">
        <v>1</v>
      </c>
      <c r="I16" s="40">
        <v>55</v>
      </c>
      <c r="J16" s="40">
        <v>100</v>
      </c>
      <c r="K16" s="40">
        <v>82</v>
      </c>
      <c r="L16" s="40">
        <v>68</v>
      </c>
      <c r="M16" s="40">
        <v>45</v>
      </c>
      <c r="N16" s="40">
        <v>31</v>
      </c>
      <c r="O16" s="40"/>
    </row>
    <row r="17" spans="1:15" x14ac:dyDescent="0.3">
      <c r="A17" s="39">
        <v>13</v>
      </c>
      <c r="B17" s="40">
        <v>58</v>
      </c>
      <c r="C17" s="40">
        <v>82</v>
      </c>
      <c r="D17" s="40">
        <v>77</v>
      </c>
      <c r="E17" s="40">
        <v>93</v>
      </c>
      <c r="F17" s="40">
        <v>4</v>
      </c>
      <c r="G17" s="40">
        <v>39</v>
      </c>
      <c r="H17" s="40">
        <v>3</v>
      </c>
      <c r="I17" s="40">
        <v>45</v>
      </c>
      <c r="J17" s="40">
        <v>100</v>
      </c>
      <c r="K17" s="40">
        <v>57</v>
      </c>
      <c r="L17" s="40">
        <v>58</v>
      </c>
      <c r="M17" s="40">
        <v>55</v>
      </c>
      <c r="N17" s="40">
        <v>38</v>
      </c>
      <c r="O17" s="40"/>
    </row>
    <row r="18" spans="1:15" x14ac:dyDescent="0.3">
      <c r="A18" s="39">
        <v>14</v>
      </c>
      <c r="B18" s="40">
        <v>61</v>
      </c>
      <c r="C18" s="40">
        <v>78</v>
      </c>
      <c r="D18" s="40">
        <v>75</v>
      </c>
      <c r="E18" s="40">
        <v>93</v>
      </c>
      <c r="F18" s="40">
        <v>5</v>
      </c>
      <c r="G18" s="40">
        <v>0</v>
      </c>
      <c r="H18" s="40">
        <v>0</v>
      </c>
      <c r="I18" s="40">
        <v>43</v>
      </c>
      <c r="J18" s="40">
        <v>100</v>
      </c>
      <c r="K18" s="40">
        <v>95</v>
      </c>
      <c r="L18" s="40">
        <v>75</v>
      </c>
      <c r="M18" s="40">
        <v>57</v>
      </c>
      <c r="N18" s="40">
        <v>24</v>
      </c>
      <c r="O18" s="40"/>
    </row>
    <row r="19" spans="1:15" x14ac:dyDescent="0.3">
      <c r="A19" s="39">
        <v>15</v>
      </c>
      <c r="B19" s="40">
        <v>57</v>
      </c>
      <c r="C19" s="40">
        <v>77</v>
      </c>
      <c r="D19" s="40">
        <v>74</v>
      </c>
      <c r="E19" s="40">
        <v>92</v>
      </c>
      <c r="F19" s="40">
        <v>3</v>
      </c>
      <c r="G19" s="40">
        <v>17</v>
      </c>
      <c r="H19" s="40">
        <v>0</v>
      </c>
      <c r="I19" s="40">
        <v>46</v>
      </c>
      <c r="J19" s="40">
        <v>100</v>
      </c>
      <c r="K19" s="40">
        <v>81</v>
      </c>
      <c r="L19" s="40">
        <v>65</v>
      </c>
      <c r="M19" s="40">
        <v>54</v>
      </c>
      <c r="N19" s="40">
        <v>34</v>
      </c>
      <c r="O19" s="40"/>
    </row>
    <row r="20" spans="1:15" x14ac:dyDescent="0.3">
      <c r="A20" s="39">
        <v>16</v>
      </c>
      <c r="B20" s="40">
        <v>68</v>
      </c>
      <c r="C20" s="40">
        <v>78</v>
      </c>
      <c r="D20" s="40">
        <v>76</v>
      </c>
      <c r="E20" s="40">
        <v>93</v>
      </c>
      <c r="F20" s="40">
        <v>12</v>
      </c>
      <c r="G20" s="40">
        <v>0</v>
      </c>
      <c r="H20" s="40">
        <v>1</v>
      </c>
      <c r="I20" s="40">
        <v>63</v>
      </c>
      <c r="J20" s="40">
        <v>100</v>
      </c>
      <c r="K20" s="40">
        <v>88</v>
      </c>
      <c r="L20" s="40">
        <v>71</v>
      </c>
      <c r="M20" s="40">
        <v>37</v>
      </c>
      <c r="N20" s="40">
        <v>28</v>
      </c>
      <c r="O20" s="40"/>
    </row>
    <row r="21" spans="1:15" x14ac:dyDescent="0.3">
      <c r="A21" s="39">
        <v>17</v>
      </c>
      <c r="B21" s="40">
        <v>68</v>
      </c>
      <c r="C21" s="40">
        <v>74</v>
      </c>
      <c r="D21" s="40">
        <v>74</v>
      </c>
      <c r="E21" s="40">
        <v>92</v>
      </c>
      <c r="F21" s="40">
        <v>4</v>
      </c>
      <c r="G21" s="40">
        <v>0</v>
      </c>
      <c r="H21" s="40">
        <v>1</v>
      </c>
      <c r="I21" s="40">
        <v>62</v>
      </c>
      <c r="J21" s="40">
        <v>100</v>
      </c>
      <c r="K21" s="40">
        <v>96</v>
      </c>
      <c r="L21" s="40">
        <v>73</v>
      </c>
      <c r="M21" s="40">
        <v>38</v>
      </c>
      <c r="N21" s="40">
        <v>26</v>
      </c>
      <c r="O21" s="40"/>
    </row>
    <row r="22" spans="1:15" x14ac:dyDescent="0.3">
      <c r="A22" s="39">
        <v>18</v>
      </c>
      <c r="B22" s="40">
        <v>64</v>
      </c>
      <c r="C22" s="40">
        <v>74</v>
      </c>
      <c r="D22" s="40">
        <v>74</v>
      </c>
      <c r="E22" s="40">
        <v>92</v>
      </c>
      <c r="F22" s="40">
        <v>3</v>
      </c>
      <c r="G22" s="40">
        <v>0</v>
      </c>
      <c r="H22" s="40">
        <v>0</v>
      </c>
      <c r="I22" s="40">
        <v>55</v>
      </c>
      <c r="J22" s="40">
        <v>100</v>
      </c>
      <c r="K22" s="40">
        <v>97</v>
      </c>
      <c r="L22" s="40">
        <v>75</v>
      </c>
      <c r="M22" s="40">
        <v>45</v>
      </c>
      <c r="N22" s="40">
        <v>25</v>
      </c>
      <c r="O22" s="40"/>
    </row>
    <row r="23" spans="1:15" x14ac:dyDescent="0.3">
      <c r="A23" s="39">
        <v>19</v>
      </c>
      <c r="B23" s="40">
        <v>65</v>
      </c>
      <c r="C23" s="40">
        <v>80</v>
      </c>
      <c r="D23" s="40">
        <v>77</v>
      </c>
      <c r="E23" s="40">
        <v>94</v>
      </c>
      <c r="F23" s="40">
        <v>10</v>
      </c>
      <c r="G23" s="40">
        <v>35</v>
      </c>
      <c r="H23" s="40">
        <v>1</v>
      </c>
      <c r="I23" s="40">
        <v>59</v>
      </c>
      <c r="J23" s="40">
        <v>100</v>
      </c>
      <c r="K23" s="40">
        <v>56</v>
      </c>
      <c r="L23" s="40">
        <v>69</v>
      </c>
      <c r="M23" s="40">
        <v>41</v>
      </c>
      <c r="N23" s="40">
        <v>30</v>
      </c>
      <c r="O23" s="40"/>
    </row>
    <row r="24" spans="1:15" x14ac:dyDescent="0.3">
      <c r="A24" s="39">
        <v>20</v>
      </c>
      <c r="B24" s="40">
        <v>74</v>
      </c>
      <c r="C24" s="40">
        <v>77</v>
      </c>
      <c r="D24" s="40">
        <v>77</v>
      </c>
      <c r="E24" s="40">
        <v>94</v>
      </c>
      <c r="F24" s="40">
        <v>16</v>
      </c>
      <c r="G24" s="40">
        <v>0</v>
      </c>
      <c r="H24" s="40">
        <v>0</v>
      </c>
      <c r="I24" s="40">
        <v>79</v>
      </c>
      <c r="J24" s="40">
        <v>100</v>
      </c>
      <c r="K24" s="40">
        <v>84</v>
      </c>
      <c r="L24" s="40">
        <v>67</v>
      </c>
      <c r="M24" s="40">
        <v>21</v>
      </c>
      <c r="N24" s="40">
        <v>33</v>
      </c>
      <c r="O24" s="40"/>
    </row>
    <row r="25" spans="1:15" x14ac:dyDescent="0.3">
      <c r="A25" s="39">
        <v>21</v>
      </c>
      <c r="B25" s="40">
        <v>74</v>
      </c>
      <c r="C25" s="40">
        <v>78</v>
      </c>
      <c r="D25" s="40">
        <v>77</v>
      </c>
      <c r="E25" s="40">
        <v>94</v>
      </c>
      <c r="F25" s="40">
        <v>18</v>
      </c>
      <c r="G25" s="40">
        <v>0</v>
      </c>
      <c r="H25" s="40">
        <v>0</v>
      </c>
      <c r="I25" s="40">
        <v>77</v>
      </c>
      <c r="J25" s="40">
        <v>100</v>
      </c>
      <c r="K25" s="40">
        <v>82</v>
      </c>
      <c r="L25" s="40">
        <v>65</v>
      </c>
      <c r="M25" s="40">
        <v>23</v>
      </c>
      <c r="N25" s="40">
        <v>34</v>
      </c>
      <c r="O25" s="40"/>
    </row>
    <row r="26" spans="1:15" x14ac:dyDescent="0.3">
      <c r="A26" s="39">
        <v>22</v>
      </c>
      <c r="B26" s="40">
        <v>73</v>
      </c>
      <c r="C26" s="40">
        <v>79</v>
      </c>
      <c r="D26" s="40">
        <v>77</v>
      </c>
      <c r="E26" s="40">
        <v>94</v>
      </c>
      <c r="F26" s="40">
        <v>18</v>
      </c>
      <c r="G26" s="40">
        <v>0</v>
      </c>
      <c r="H26" s="40">
        <v>1</v>
      </c>
      <c r="I26" s="40">
        <v>76</v>
      </c>
      <c r="J26" s="40">
        <v>100</v>
      </c>
      <c r="K26" s="40">
        <v>82</v>
      </c>
      <c r="L26" s="40">
        <v>60</v>
      </c>
      <c r="M26" s="40">
        <v>24</v>
      </c>
      <c r="N26" s="40">
        <v>40</v>
      </c>
      <c r="O26" s="40"/>
    </row>
    <row r="27" spans="1:15" x14ac:dyDescent="0.3">
      <c r="A27" s="39">
        <v>23</v>
      </c>
      <c r="B27" s="40">
        <v>67</v>
      </c>
      <c r="C27" s="40">
        <v>79</v>
      </c>
      <c r="D27" s="40">
        <v>76</v>
      </c>
      <c r="E27" s="40">
        <v>93</v>
      </c>
      <c r="F27" s="40">
        <v>15</v>
      </c>
      <c r="G27" s="40">
        <v>0</v>
      </c>
      <c r="H27" s="40">
        <v>0</v>
      </c>
      <c r="I27" s="40">
        <v>61</v>
      </c>
      <c r="J27" s="40">
        <v>100</v>
      </c>
      <c r="K27" s="40">
        <v>85</v>
      </c>
      <c r="L27" s="40">
        <v>59</v>
      </c>
      <c r="M27" s="40">
        <v>39</v>
      </c>
      <c r="N27" s="40">
        <v>41</v>
      </c>
      <c r="O27" s="40"/>
    </row>
    <row r="28" spans="1:15" x14ac:dyDescent="0.3">
      <c r="A28" s="39">
        <v>25</v>
      </c>
      <c r="B28" s="40">
        <v>69</v>
      </c>
      <c r="C28" s="40">
        <v>75</v>
      </c>
      <c r="D28" s="40">
        <v>74</v>
      </c>
      <c r="E28" s="40">
        <v>92</v>
      </c>
      <c r="F28" s="40">
        <v>7</v>
      </c>
      <c r="G28" s="40">
        <v>3</v>
      </c>
      <c r="H28" s="40">
        <v>0</v>
      </c>
      <c r="I28" s="40">
        <v>63</v>
      </c>
      <c r="J28" s="40">
        <v>100</v>
      </c>
      <c r="K28" s="40">
        <v>90</v>
      </c>
      <c r="L28" s="40">
        <v>70</v>
      </c>
      <c r="M28" s="40">
        <v>37</v>
      </c>
      <c r="N28" s="40">
        <v>30</v>
      </c>
      <c r="O28" s="40"/>
    </row>
    <row r="29" spans="1:15" x14ac:dyDescent="0.3">
      <c r="A29" s="39">
        <v>26</v>
      </c>
      <c r="B29" s="40">
        <v>72</v>
      </c>
      <c r="C29" s="40">
        <v>80</v>
      </c>
      <c r="D29" s="40">
        <v>77</v>
      </c>
      <c r="E29" s="40">
        <v>94</v>
      </c>
      <c r="F29" s="40">
        <v>22</v>
      </c>
      <c r="G29" s="40">
        <v>0</v>
      </c>
      <c r="H29" s="40">
        <v>1</v>
      </c>
      <c r="I29" s="40">
        <v>68</v>
      </c>
      <c r="J29" s="40">
        <v>100</v>
      </c>
      <c r="K29" s="40">
        <v>78</v>
      </c>
      <c r="L29" s="40">
        <v>59</v>
      </c>
      <c r="M29" s="40">
        <v>32</v>
      </c>
      <c r="N29" s="40">
        <v>40</v>
      </c>
      <c r="O29" s="40"/>
    </row>
    <row r="30" spans="1:15" x14ac:dyDescent="0.3">
      <c r="A30" s="39">
        <v>27</v>
      </c>
      <c r="B30" s="40">
        <v>79</v>
      </c>
      <c r="C30" s="40">
        <v>76</v>
      </c>
      <c r="D30" s="40">
        <v>76</v>
      </c>
      <c r="E30" s="40">
        <v>93</v>
      </c>
      <c r="F30" s="40">
        <v>13</v>
      </c>
      <c r="G30" s="40">
        <v>0</v>
      </c>
      <c r="H30" s="40">
        <v>0</v>
      </c>
      <c r="I30" s="40">
        <v>83</v>
      </c>
      <c r="J30" s="40">
        <v>100</v>
      </c>
      <c r="K30" s="40">
        <v>87</v>
      </c>
      <c r="L30" s="40">
        <v>54</v>
      </c>
      <c r="M30" s="40">
        <v>17</v>
      </c>
      <c r="N30" s="40">
        <v>45</v>
      </c>
      <c r="O30" s="40"/>
    </row>
    <row r="31" spans="1:15" x14ac:dyDescent="0.3">
      <c r="A31" s="39">
        <v>28</v>
      </c>
      <c r="B31" s="40">
        <v>73</v>
      </c>
      <c r="C31" s="40">
        <v>77</v>
      </c>
      <c r="D31" s="40">
        <v>76</v>
      </c>
      <c r="E31" s="40">
        <v>94</v>
      </c>
      <c r="F31" s="40">
        <v>14</v>
      </c>
      <c r="G31" s="40">
        <v>0</v>
      </c>
      <c r="H31" s="40">
        <v>0</v>
      </c>
      <c r="I31" s="40">
        <v>76</v>
      </c>
      <c r="J31" s="40">
        <v>100</v>
      </c>
      <c r="K31" s="40">
        <v>86</v>
      </c>
      <c r="L31" s="40">
        <v>61</v>
      </c>
      <c r="M31" s="40">
        <v>24</v>
      </c>
      <c r="N31" s="40">
        <v>38</v>
      </c>
      <c r="O31" s="40"/>
    </row>
    <row r="32" spans="1:15" x14ac:dyDescent="0.3">
      <c r="A32" s="39">
        <v>29</v>
      </c>
      <c r="B32" s="40">
        <v>75</v>
      </c>
      <c r="C32" s="40">
        <v>69</v>
      </c>
      <c r="D32" s="40">
        <v>72</v>
      </c>
      <c r="E32" s="40">
        <v>91</v>
      </c>
      <c r="F32" s="40">
        <v>4</v>
      </c>
      <c r="G32" s="40">
        <v>0</v>
      </c>
      <c r="H32" s="40">
        <v>0</v>
      </c>
      <c r="I32" s="40">
        <v>82</v>
      </c>
      <c r="J32" s="40">
        <v>100</v>
      </c>
      <c r="K32" s="40">
        <v>96</v>
      </c>
      <c r="L32" s="40">
        <v>58</v>
      </c>
      <c r="M32" s="40">
        <v>18</v>
      </c>
      <c r="N32" s="40">
        <v>42</v>
      </c>
      <c r="O32" s="40"/>
    </row>
    <row r="33" spans="1:15" x14ac:dyDescent="0.3">
      <c r="A33" s="39">
        <v>30</v>
      </c>
      <c r="B33" s="40">
        <v>76</v>
      </c>
      <c r="C33" s="40">
        <v>69</v>
      </c>
      <c r="D33" s="40">
        <v>73</v>
      </c>
      <c r="E33" s="40">
        <v>91</v>
      </c>
      <c r="F33" s="40">
        <v>5</v>
      </c>
      <c r="G33" s="40">
        <v>0</v>
      </c>
      <c r="H33" s="40">
        <v>0</v>
      </c>
      <c r="I33" s="40">
        <v>84</v>
      </c>
      <c r="J33" s="40">
        <v>100</v>
      </c>
      <c r="K33" s="40">
        <v>95</v>
      </c>
      <c r="L33" s="40">
        <v>59</v>
      </c>
      <c r="M33" s="40">
        <v>16</v>
      </c>
      <c r="N33" s="40">
        <v>41</v>
      </c>
      <c r="O33" s="40"/>
    </row>
    <row r="34" spans="1:15" x14ac:dyDescent="0.3">
      <c r="A34" s="39">
        <v>31</v>
      </c>
      <c r="B34" s="40">
        <v>76</v>
      </c>
      <c r="C34" s="40">
        <v>72</v>
      </c>
      <c r="D34" s="40">
        <v>74</v>
      </c>
      <c r="E34" s="40">
        <v>93</v>
      </c>
      <c r="F34" s="40">
        <v>8</v>
      </c>
      <c r="G34" s="40">
        <v>0</v>
      </c>
      <c r="H34" s="40">
        <v>0</v>
      </c>
      <c r="I34" s="40">
        <v>86</v>
      </c>
      <c r="J34" s="40">
        <v>100</v>
      </c>
      <c r="K34" s="40">
        <v>92</v>
      </c>
      <c r="L34" s="40">
        <v>66</v>
      </c>
      <c r="M34" s="40">
        <v>14</v>
      </c>
      <c r="N34" s="40">
        <v>34</v>
      </c>
      <c r="O34" s="40"/>
    </row>
    <row r="35" spans="1:15" x14ac:dyDescent="0.3">
      <c r="A35" s="39">
        <v>32</v>
      </c>
      <c r="B35" s="40">
        <v>72</v>
      </c>
      <c r="C35" s="40">
        <v>75</v>
      </c>
      <c r="D35" s="40">
        <v>75</v>
      </c>
      <c r="E35" s="40">
        <v>93</v>
      </c>
      <c r="F35" s="40">
        <v>5</v>
      </c>
      <c r="G35" s="40">
        <v>0</v>
      </c>
      <c r="H35" s="40">
        <v>0</v>
      </c>
      <c r="I35" s="40">
        <v>69</v>
      </c>
      <c r="J35" s="40">
        <v>100</v>
      </c>
      <c r="K35" s="40">
        <v>95</v>
      </c>
      <c r="L35" s="40">
        <v>74</v>
      </c>
      <c r="M35" s="40">
        <v>31</v>
      </c>
      <c r="N35" s="40">
        <v>26</v>
      </c>
      <c r="O35" s="40"/>
    </row>
    <row r="36" spans="1:15" x14ac:dyDescent="0.3">
      <c r="A36" s="39">
        <v>33</v>
      </c>
      <c r="B36" s="40">
        <v>73</v>
      </c>
      <c r="C36" s="40">
        <v>71</v>
      </c>
      <c r="D36" s="40">
        <v>73</v>
      </c>
      <c r="E36" s="40">
        <v>92</v>
      </c>
      <c r="F36" s="40">
        <v>5</v>
      </c>
      <c r="G36" s="40">
        <v>0</v>
      </c>
      <c r="H36" s="40">
        <v>0</v>
      </c>
      <c r="I36" s="40">
        <v>74</v>
      </c>
      <c r="J36" s="40">
        <v>100</v>
      </c>
      <c r="K36" s="40">
        <v>95</v>
      </c>
      <c r="L36" s="40">
        <v>68</v>
      </c>
      <c r="M36" s="40">
        <v>26</v>
      </c>
      <c r="N36" s="40">
        <v>32</v>
      </c>
      <c r="O36" s="40"/>
    </row>
    <row r="37" spans="1:15" x14ac:dyDescent="0.3">
      <c r="A37" s="39">
        <v>34</v>
      </c>
      <c r="B37" s="40">
        <v>73</v>
      </c>
      <c r="C37" s="40">
        <v>72</v>
      </c>
      <c r="D37" s="40">
        <v>73</v>
      </c>
      <c r="E37" s="40">
        <v>92</v>
      </c>
      <c r="F37" s="40">
        <v>6</v>
      </c>
      <c r="G37" s="40">
        <v>0</v>
      </c>
      <c r="H37" s="40">
        <v>0</v>
      </c>
      <c r="I37" s="40">
        <v>78</v>
      </c>
      <c r="J37" s="40">
        <v>100</v>
      </c>
      <c r="K37" s="40">
        <v>94</v>
      </c>
      <c r="L37" s="40">
        <v>71</v>
      </c>
      <c r="M37" s="40">
        <v>22</v>
      </c>
      <c r="N37" s="40">
        <v>29</v>
      </c>
      <c r="O37" s="40"/>
    </row>
    <row r="38" spans="1:15" x14ac:dyDescent="0.3">
      <c r="A38" s="39">
        <v>36</v>
      </c>
      <c r="B38" s="40">
        <v>75</v>
      </c>
      <c r="C38" s="40">
        <v>71</v>
      </c>
      <c r="D38" s="40">
        <v>73</v>
      </c>
      <c r="E38" s="40">
        <v>92</v>
      </c>
      <c r="F38" s="40">
        <v>5</v>
      </c>
      <c r="G38" s="40">
        <v>0</v>
      </c>
      <c r="H38" s="40">
        <v>0</v>
      </c>
      <c r="I38" s="40">
        <v>83</v>
      </c>
      <c r="J38" s="40">
        <v>100</v>
      </c>
      <c r="K38" s="40">
        <v>95</v>
      </c>
      <c r="L38" s="40">
        <v>70</v>
      </c>
      <c r="M38" s="40">
        <v>17</v>
      </c>
      <c r="N38" s="40">
        <v>30</v>
      </c>
      <c r="O38" s="40"/>
    </row>
    <row r="39" spans="1:15" x14ac:dyDescent="0.3">
      <c r="A39" s="39">
        <v>37</v>
      </c>
      <c r="B39" s="40">
        <v>76</v>
      </c>
      <c r="C39" s="40">
        <v>70</v>
      </c>
      <c r="D39" s="40">
        <v>73</v>
      </c>
      <c r="E39" s="40">
        <v>91</v>
      </c>
      <c r="F39" s="40">
        <v>6</v>
      </c>
      <c r="G39" s="40">
        <v>0</v>
      </c>
      <c r="H39" s="40">
        <v>0</v>
      </c>
      <c r="I39" s="40">
        <v>87</v>
      </c>
      <c r="J39" s="40">
        <v>100</v>
      </c>
      <c r="K39" s="40">
        <v>94</v>
      </c>
      <c r="L39" s="40">
        <v>58</v>
      </c>
      <c r="M39" s="40">
        <v>13</v>
      </c>
      <c r="N39" s="40">
        <v>41</v>
      </c>
      <c r="O39" s="40"/>
    </row>
    <row r="40" spans="1:15" x14ac:dyDescent="0.3">
      <c r="A40" s="39">
        <v>38</v>
      </c>
      <c r="B40" s="40">
        <v>77</v>
      </c>
      <c r="C40" s="40">
        <v>72</v>
      </c>
      <c r="D40" s="40">
        <v>74</v>
      </c>
      <c r="E40" s="40">
        <v>92</v>
      </c>
      <c r="F40" s="40">
        <v>7</v>
      </c>
      <c r="G40" s="40">
        <v>0</v>
      </c>
      <c r="H40" s="40">
        <v>0</v>
      </c>
      <c r="I40" s="40">
        <v>85</v>
      </c>
      <c r="J40" s="40">
        <v>100</v>
      </c>
      <c r="K40" s="40">
        <v>93</v>
      </c>
      <c r="L40" s="40">
        <v>64</v>
      </c>
      <c r="M40" s="40">
        <v>15</v>
      </c>
      <c r="N40" s="40">
        <v>36</v>
      </c>
      <c r="O40" s="40"/>
    </row>
    <row r="41" spans="1:15" x14ac:dyDescent="0.3">
      <c r="A41" s="39">
        <v>39</v>
      </c>
      <c r="B41" s="40">
        <v>80</v>
      </c>
      <c r="C41" s="40">
        <v>73</v>
      </c>
      <c r="D41" s="40">
        <v>75</v>
      </c>
      <c r="E41" s="40">
        <v>93</v>
      </c>
      <c r="F41" s="40">
        <v>29</v>
      </c>
      <c r="G41" s="40">
        <v>0</v>
      </c>
      <c r="H41" s="40">
        <v>0</v>
      </c>
      <c r="I41" s="40">
        <v>95</v>
      </c>
      <c r="J41" s="40">
        <v>100</v>
      </c>
      <c r="K41" s="40">
        <v>71</v>
      </c>
      <c r="L41" s="40">
        <v>34</v>
      </c>
      <c r="M41" s="40">
        <v>5</v>
      </c>
      <c r="N41" s="40">
        <v>66</v>
      </c>
      <c r="O41" s="40"/>
    </row>
    <row r="42" spans="1:15" x14ac:dyDescent="0.3">
      <c r="A42" s="39">
        <v>40</v>
      </c>
      <c r="B42" s="40">
        <v>71</v>
      </c>
      <c r="C42" s="40">
        <v>77</v>
      </c>
      <c r="D42" s="40">
        <v>76</v>
      </c>
      <c r="E42" s="40">
        <v>93</v>
      </c>
      <c r="F42" s="40">
        <v>15</v>
      </c>
      <c r="G42" s="40">
        <v>0</v>
      </c>
      <c r="H42" s="40">
        <v>1</v>
      </c>
      <c r="I42" s="40">
        <v>73</v>
      </c>
      <c r="J42" s="40">
        <v>100</v>
      </c>
      <c r="K42" s="40">
        <v>85</v>
      </c>
      <c r="L42" s="40">
        <v>65</v>
      </c>
      <c r="M42" s="40">
        <v>27</v>
      </c>
      <c r="N42" s="40">
        <v>34</v>
      </c>
      <c r="O42" s="40"/>
    </row>
    <row r="43" spans="1:15" x14ac:dyDescent="0.3">
      <c r="A43" s="39">
        <v>42</v>
      </c>
      <c r="B43" s="40">
        <v>71</v>
      </c>
      <c r="C43" s="40">
        <v>78</v>
      </c>
      <c r="D43" s="40">
        <v>77</v>
      </c>
      <c r="E43" s="40">
        <v>94</v>
      </c>
      <c r="F43" s="40">
        <v>15</v>
      </c>
      <c r="G43" s="40">
        <v>28</v>
      </c>
      <c r="H43" s="40">
        <v>2</v>
      </c>
      <c r="I43" s="40">
        <v>77</v>
      </c>
      <c r="J43" s="40">
        <v>100</v>
      </c>
      <c r="K43" s="40">
        <v>58</v>
      </c>
      <c r="L43" s="40">
        <v>62</v>
      </c>
      <c r="M43" s="40">
        <v>23</v>
      </c>
      <c r="N43" s="40">
        <v>36</v>
      </c>
      <c r="O43" s="40"/>
    </row>
    <row r="44" spans="1:15" x14ac:dyDescent="0.3">
      <c r="A44" s="39">
        <v>44</v>
      </c>
      <c r="B44" s="40">
        <v>73</v>
      </c>
      <c r="C44" s="40">
        <v>75.5</v>
      </c>
      <c r="D44" s="40">
        <v>76</v>
      </c>
      <c r="E44" s="40">
        <v>92</v>
      </c>
      <c r="F44" s="40">
        <v>20.5</v>
      </c>
      <c r="G44" s="40">
        <v>0</v>
      </c>
      <c r="H44" s="40">
        <v>1.5</v>
      </c>
      <c r="I44" s="40">
        <v>79</v>
      </c>
      <c r="J44" s="40">
        <v>100</v>
      </c>
      <c r="K44" s="40">
        <v>79.5</v>
      </c>
      <c r="L44" s="40">
        <v>51.5</v>
      </c>
      <c r="M44" s="40">
        <v>21</v>
      </c>
      <c r="N44" s="40">
        <v>47</v>
      </c>
      <c r="O44" s="40"/>
    </row>
    <row r="45" spans="1:15" x14ac:dyDescent="0.3">
      <c r="A45" s="39" t="s">
        <v>84</v>
      </c>
      <c r="B45" s="40"/>
      <c r="C45" s="40"/>
      <c r="D45" s="40"/>
      <c r="E45" s="40"/>
      <c r="F45" s="40"/>
      <c r="G45" s="40"/>
      <c r="H45" s="40"/>
      <c r="I45" s="40"/>
      <c r="J45" s="40"/>
      <c r="K45" s="40"/>
      <c r="L45" s="40"/>
      <c r="M45" s="40"/>
      <c r="N45" s="40"/>
      <c r="O45" s="40"/>
    </row>
    <row r="46" spans="1:15" ht="14.5" x14ac:dyDescent="0.35">
      <c r="A46"/>
      <c r="B46"/>
      <c r="C46"/>
      <c r="D46"/>
      <c r="E46"/>
      <c r="F46"/>
      <c r="G46"/>
      <c r="H46"/>
      <c r="I46"/>
      <c r="J46"/>
      <c r="K46"/>
      <c r="L46"/>
      <c r="M46"/>
      <c r="N46"/>
      <c r="O46"/>
    </row>
  </sheetData>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4"/>
  <sheetViews>
    <sheetView workbookViewId="0"/>
  </sheetViews>
  <sheetFormatPr defaultRowHeight="12.5" x14ac:dyDescent="0.25"/>
  <cols>
    <col min="1" max="1" width="22.81640625" style="57" customWidth="1"/>
    <col min="2" max="2" width="59.26953125" style="57" customWidth="1"/>
    <col min="3" max="255" width="9.1796875" style="57"/>
    <col min="256" max="256" width="22.81640625" style="57" customWidth="1"/>
    <col min="257" max="257" width="59.26953125" style="57" customWidth="1"/>
    <col min="258" max="511" width="9.1796875" style="57"/>
    <col min="512" max="512" width="22.81640625" style="57" customWidth="1"/>
    <col min="513" max="513" width="59.26953125" style="57" customWidth="1"/>
    <col min="514" max="767" width="9.1796875" style="57"/>
    <col min="768" max="768" width="22.81640625" style="57" customWidth="1"/>
    <col min="769" max="769" width="59.26953125" style="57" customWidth="1"/>
    <col min="770" max="1023" width="9.1796875" style="57"/>
    <col min="1024" max="1024" width="22.81640625" style="57" customWidth="1"/>
    <col min="1025" max="1025" width="59.26953125" style="57" customWidth="1"/>
    <col min="1026" max="1279" width="9.1796875" style="57"/>
    <col min="1280" max="1280" width="22.81640625" style="57" customWidth="1"/>
    <col min="1281" max="1281" width="59.26953125" style="57" customWidth="1"/>
    <col min="1282" max="1535" width="9.1796875" style="57"/>
    <col min="1536" max="1536" width="22.81640625" style="57" customWidth="1"/>
    <col min="1537" max="1537" width="59.26953125" style="57" customWidth="1"/>
    <col min="1538" max="1791" width="9.1796875" style="57"/>
    <col min="1792" max="1792" width="22.81640625" style="57" customWidth="1"/>
    <col min="1793" max="1793" width="59.26953125" style="57" customWidth="1"/>
    <col min="1794" max="2047" width="9.1796875" style="57"/>
    <col min="2048" max="2048" width="22.81640625" style="57" customWidth="1"/>
    <col min="2049" max="2049" width="59.26953125" style="57" customWidth="1"/>
    <col min="2050" max="2303" width="9.1796875" style="57"/>
    <col min="2304" max="2304" width="22.81640625" style="57" customWidth="1"/>
    <col min="2305" max="2305" width="59.26953125" style="57" customWidth="1"/>
    <col min="2306" max="2559" width="9.1796875" style="57"/>
    <col min="2560" max="2560" width="22.81640625" style="57" customWidth="1"/>
    <col min="2561" max="2561" width="59.26953125" style="57" customWidth="1"/>
    <col min="2562" max="2815" width="9.1796875" style="57"/>
    <col min="2816" max="2816" width="22.81640625" style="57" customWidth="1"/>
    <col min="2817" max="2817" width="59.26953125" style="57" customWidth="1"/>
    <col min="2818" max="3071" width="9.1796875" style="57"/>
    <col min="3072" max="3072" width="22.81640625" style="57" customWidth="1"/>
    <col min="3073" max="3073" width="59.26953125" style="57" customWidth="1"/>
    <col min="3074" max="3327" width="9.1796875" style="57"/>
    <col min="3328" max="3328" width="22.81640625" style="57" customWidth="1"/>
    <col min="3329" max="3329" width="59.26953125" style="57" customWidth="1"/>
    <col min="3330" max="3583" width="9.1796875" style="57"/>
    <col min="3584" max="3584" width="22.81640625" style="57" customWidth="1"/>
    <col min="3585" max="3585" width="59.26953125" style="57" customWidth="1"/>
    <col min="3586" max="3839" width="9.1796875" style="57"/>
    <col min="3840" max="3840" width="22.81640625" style="57" customWidth="1"/>
    <col min="3841" max="3841" width="59.26953125" style="57" customWidth="1"/>
    <col min="3842" max="4095" width="9.1796875" style="57"/>
    <col min="4096" max="4096" width="22.81640625" style="57" customWidth="1"/>
    <col min="4097" max="4097" width="59.26953125" style="57" customWidth="1"/>
    <col min="4098" max="4351" width="9.1796875" style="57"/>
    <col min="4352" max="4352" width="22.81640625" style="57" customWidth="1"/>
    <col min="4353" max="4353" width="59.26953125" style="57" customWidth="1"/>
    <col min="4354" max="4607" width="9.1796875" style="57"/>
    <col min="4608" max="4608" width="22.81640625" style="57" customWidth="1"/>
    <col min="4609" max="4609" width="59.26953125" style="57" customWidth="1"/>
    <col min="4610" max="4863" width="9.1796875" style="57"/>
    <col min="4864" max="4864" width="22.81640625" style="57" customWidth="1"/>
    <col min="4865" max="4865" width="59.26953125" style="57" customWidth="1"/>
    <col min="4866" max="5119" width="9.1796875" style="57"/>
    <col min="5120" max="5120" width="22.81640625" style="57" customWidth="1"/>
    <col min="5121" max="5121" width="59.26953125" style="57" customWidth="1"/>
    <col min="5122" max="5375" width="9.1796875" style="57"/>
    <col min="5376" max="5376" width="22.81640625" style="57" customWidth="1"/>
    <col min="5377" max="5377" width="59.26953125" style="57" customWidth="1"/>
    <col min="5378" max="5631" width="9.1796875" style="57"/>
    <col min="5632" max="5632" width="22.81640625" style="57" customWidth="1"/>
    <col min="5633" max="5633" width="59.26953125" style="57" customWidth="1"/>
    <col min="5634" max="5887" width="9.1796875" style="57"/>
    <col min="5888" max="5888" width="22.81640625" style="57" customWidth="1"/>
    <col min="5889" max="5889" width="59.26953125" style="57" customWidth="1"/>
    <col min="5890" max="6143" width="9.1796875" style="57"/>
    <col min="6144" max="6144" width="22.81640625" style="57" customWidth="1"/>
    <col min="6145" max="6145" width="59.26953125" style="57" customWidth="1"/>
    <col min="6146" max="6399" width="9.1796875" style="57"/>
    <col min="6400" max="6400" width="22.81640625" style="57" customWidth="1"/>
    <col min="6401" max="6401" width="59.26953125" style="57" customWidth="1"/>
    <col min="6402" max="6655" width="9.1796875" style="57"/>
    <col min="6656" max="6656" width="22.81640625" style="57" customWidth="1"/>
    <col min="6657" max="6657" width="59.26953125" style="57" customWidth="1"/>
    <col min="6658" max="6911" width="9.1796875" style="57"/>
    <col min="6912" max="6912" width="22.81640625" style="57" customWidth="1"/>
    <col min="6913" max="6913" width="59.26953125" style="57" customWidth="1"/>
    <col min="6914" max="7167" width="9.1796875" style="57"/>
    <col min="7168" max="7168" width="22.81640625" style="57" customWidth="1"/>
    <col min="7169" max="7169" width="59.26953125" style="57" customWidth="1"/>
    <col min="7170" max="7423" width="9.1796875" style="57"/>
    <col min="7424" max="7424" width="22.81640625" style="57" customWidth="1"/>
    <col min="7425" max="7425" width="59.26953125" style="57" customWidth="1"/>
    <col min="7426" max="7679" width="9.1796875" style="57"/>
    <col min="7680" max="7680" width="22.81640625" style="57" customWidth="1"/>
    <col min="7681" max="7681" width="59.26953125" style="57" customWidth="1"/>
    <col min="7682" max="7935" width="9.1796875" style="57"/>
    <col min="7936" max="7936" width="22.81640625" style="57" customWidth="1"/>
    <col min="7937" max="7937" width="59.26953125" style="57" customWidth="1"/>
    <col min="7938" max="8191" width="9.1796875" style="57"/>
    <col min="8192" max="8192" width="22.81640625" style="57" customWidth="1"/>
    <col min="8193" max="8193" width="59.26953125" style="57" customWidth="1"/>
    <col min="8194" max="8447" width="9.1796875" style="57"/>
    <col min="8448" max="8448" width="22.81640625" style="57" customWidth="1"/>
    <col min="8449" max="8449" width="59.26953125" style="57" customWidth="1"/>
    <col min="8450" max="8703" width="9.1796875" style="57"/>
    <col min="8704" max="8704" width="22.81640625" style="57" customWidth="1"/>
    <col min="8705" max="8705" width="59.26953125" style="57" customWidth="1"/>
    <col min="8706" max="8959" width="9.1796875" style="57"/>
    <col min="8960" max="8960" width="22.81640625" style="57" customWidth="1"/>
    <col min="8961" max="8961" width="59.26953125" style="57" customWidth="1"/>
    <col min="8962" max="9215" width="9.1796875" style="57"/>
    <col min="9216" max="9216" width="22.81640625" style="57" customWidth="1"/>
    <col min="9217" max="9217" width="59.26953125" style="57" customWidth="1"/>
    <col min="9218" max="9471" width="9.1796875" style="57"/>
    <col min="9472" max="9472" width="22.81640625" style="57" customWidth="1"/>
    <col min="9473" max="9473" width="59.26953125" style="57" customWidth="1"/>
    <col min="9474" max="9727" width="9.1796875" style="57"/>
    <col min="9728" max="9728" width="22.81640625" style="57" customWidth="1"/>
    <col min="9729" max="9729" width="59.26953125" style="57" customWidth="1"/>
    <col min="9730" max="9983" width="9.1796875" style="57"/>
    <col min="9984" max="9984" width="22.81640625" style="57" customWidth="1"/>
    <col min="9985" max="9985" width="59.26953125" style="57" customWidth="1"/>
    <col min="9986" max="10239" width="9.1796875" style="57"/>
    <col min="10240" max="10240" width="22.81640625" style="57" customWidth="1"/>
    <col min="10241" max="10241" width="59.26953125" style="57" customWidth="1"/>
    <col min="10242" max="10495" width="9.1796875" style="57"/>
    <col min="10496" max="10496" width="22.81640625" style="57" customWidth="1"/>
    <col min="10497" max="10497" width="59.26953125" style="57" customWidth="1"/>
    <col min="10498" max="10751" width="9.1796875" style="57"/>
    <col min="10752" max="10752" width="22.81640625" style="57" customWidth="1"/>
    <col min="10753" max="10753" width="59.26953125" style="57" customWidth="1"/>
    <col min="10754" max="11007" width="9.1796875" style="57"/>
    <col min="11008" max="11008" width="22.81640625" style="57" customWidth="1"/>
    <col min="11009" max="11009" width="59.26953125" style="57" customWidth="1"/>
    <col min="11010" max="11263" width="9.1796875" style="57"/>
    <col min="11264" max="11264" width="22.81640625" style="57" customWidth="1"/>
    <col min="11265" max="11265" width="59.26953125" style="57" customWidth="1"/>
    <col min="11266" max="11519" width="9.1796875" style="57"/>
    <col min="11520" max="11520" width="22.81640625" style="57" customWidth="1"/>
    <col min="11521" max="11521" width="59.26953125" style="57" customWidth="1"/>
    <col min="11522" max="11775" width="9.1796875" style="57"/>
    <col min="11776" max="11776" width="22.81640625" style="57" customWidth="1"/>
    <col min="11777" max="11777" width="59.26953125" style="57" customWidth="1"/>
    <col min="11778" max="12031" width="9.1796875" style="57"/>
    <col min="12032" max="12032" width="22.81640625" style="57" customWidth="1"/>
    <col min="12033" max="12033" width="59.26953125" style="57" customWidth="1"/>
    <col min="12034" max="12287" width="9.1796875" style="57"/>
    <col min="12288" max="12288" width="22.81640625" style="57" customWidth="1"/>
    <col min="12289" max="12289" width="59.26953125" style="57" customWidth="1"/>
    <col min="12290" max="12543" width="9.1796875" style="57"/>
    <col min="12544" max="12544" width="22.81640625" style="57" customWidth="1"/>
    <col min="12545" max="12545" width="59.26953125" style="57" customWidth="1"/>
    <col min="12546" max="12799" width="9.1796875" style="57"/>
    <col min="12800" max="12800" width="22.81640625" style="57" customWidth="1"/>
    <col min="12801" max="12801" width="59.26953125" style="57" customWidth="1"/>
    <col min="12802" max="13055" width="9.1796875" style="57"/>
    <col min="13056" max="13056" width="22.81640625" style="57" customWidth="1"/>
    <col min="13057" max="13057" width="59.26953125" style="57" customWidth="1"/>
    <col min="13058" max="13311" width="9.1796875" style="57"/>
    <col min="13312" max="13312" width="22.81640625" style="57" customWidth="1"/>
    <col min="13313" max="13313" width="59.26953125" style="57" customWidth="1"/>
    <col min="13314" max="13567" width="9.1796875" style="57"/>
    <col min="13568" max="13568" width="22.81640625" style="57" customWidth="1"/>
    <col min="13569" max="13569" width="59.26953125" style="57" customWidth="1"/>
    <col min="13570" max="13823" width="9.1796875" style="57"/>
    <col min="13824" max="13824" width="22.81640625" style="57" customWidth="1"/>
    <col min="13825" max="13825" width="59.26953125" style="57" customWidth="1"/>
    <col min="13826" max="14079" width="9.1796875" style="57"/>
    <col min="14080" max="14080" width="22.81640625" style="57" customWidth="1"/>
    <col min="14081" max="14081" width="59.26953125" style="57" customWidth="1"/>
    <col min="14082" max="14335" width="9.1796875" style="57"/>
    <col min="14336" max="14336" width="22.81640625" style="57" customWidth="1"/>
    <col min="14337" max="14337" width="59.26953125" style="57" customWidth="1"/>
    <col min="14338" max="14591" width="9.1796875" style="57"/>
    <col min="14592" max="14592" width="22.81640625" style="57" customWidth="1"/>
    <col min="14593" max="14593" width="59.26953125" style="57" customWidth="1"/>
    <col min="14594" max="14847" width="9.1796875" style="57"/>
    <col min="14848" max="14848" width="22.81640625" style="57" customWidth="1"/>
    <col min="14849" max="14849" width="59.26953125" style="57" customWidth="1"/>
    <col min="14850" max="15103" width="9.1796875" style="57"/>
    <col min="15104" max="15104" width="22.81640625" style="57" customWidth="1"/>
    <col min="15105" max="15105" width="59.26953125" style="57" customWidth="1"/>
    <col min="15106" max="15359" width="9.1796875" style="57"/>
    <col min="15360" max="15360" width="22.81640625" style="57" customWidth="1"/>
    <col min="15361" max="15361" width="59.26953125" style="57" customWidth="1"/>
    <col min="15362" max="15615" width="9.1796875" style="57"/>
    <col min="15616" max="15616" width="22.81640625" style="57" customWidth="1"/>
    <col min="15617" max="15617" width="59.26953125" style="57" customWidth="1"/>
    <col min="15618" max="15871" width="9.1796875" style="57"/>
    <col min="15872" max="15872" width="22.81640625" style="57" customWidth="1"/>
    <col min="15873" max="15873" width="59.26953125" style="57" customWidth="1"/>
    <col min="15874" max="16127" width="9.1796875" style="57"/>
    <col min="16128" max="16128" width="22.81640625" style="57" customWidth="1"/>
    <col min="16129" max="16129" width="59.26953125" style="57" customWidth="1"/>
    <col min="16130" max="16384" width="9.1796875" style="57"/>
  </cols>
  <sheetData>
    <row r="1" spans="1:15" ht="15.75" customHeight="1" x14ac:dyDescent="0.35">
      <c r="A1" s="54" t="s">
        <v>103</v>
      </c>
      <c r="B1" s="55"/>
      <c r="C1" s="56"/>
      <c r="D1" s="56"/>
      <c r="E1" s="55"/>
      <c r="F1" s="55"/>
      <c r="G1" s="55"/>
    </row>
    <row r="2" spans="1:15" x14ac:dyDescent="0.25">
      <c r="A2" s="47"/>
      <c r="B2" s="47"/>
      <c r="C2" s="58"/>
      <c r="D2" s="58"/>
      <c r="E2" s="47"/>
      <c r="F2" s="47"/>
      <c r="G2" s="47"/>
      <c r="H2" s="47"/>
      <c r="I2" s="47"/>
      <c r="J2" s="55"/>
      <c r="K2" s="55"/>
    </row>
    <row r="3" spans="1:15" x14ac:dyDescent="0.25">
      <c r="A3" s="47"/>
      <c r="B3" s="47"/>
      <c r="C3" s="58"/>
      <c r="D3" s="58"/>
      <c r="E3" s="47"/>
      <c r="F3" s="47"/>
      <c r="G3" s="47"/>
      <c r="H3" s="47"/>
      <c r="I3" s="47"/>
      <c r="J3" s="55"/>
      <c r="K3" s="55"/>
    </row>
    <row r="4" spans="1:15" ht="13" x14ac:dyDescent="0.3">
      <c r="A4" s="59" t="s">
        <v>104</v>
      </c>
      <c r="B4" s="59" t="s">
        <v>103</v>
      </c>
      <c r="D4" s="55"/>
      <c r="E4" s="55"/>
      <c r="F4" s="55"/>
      <c r="G4" s="55"/>
    </row>
    <row r="5" spans="1:15" ht="13" x14ac:dyDescent="0.3">
      <c r="A5" s="59"/>
      <c r="B5" s="59"/>
      <c r="D5" s="55"/>
      <c r="E5" s="55"/>
      <c r="F5" s="55"/>
      <c r="G5" s="55"/>
    </row>
    <row r="6" spans="1:15" x14ac:dyDescent="0.25">
      <c r="A6" s="102" t="s">
        <v>216</v>
      </c>
      <c r="B6" s="60" t="str">
        <f>Handleiding!A1</f>
        <v>Handleiding voor het gebruik van de dashboards 1-4 over internetactiviteiten</v>
      </c>
      <c r="D6" s="55"/>
      <c r="E6" s="55"/>
      <c r="F6" s="55"/>
      <c r="G6" s="55"/>
    </row>
    <row r="7" spans="1:15" x14ac:dyDescent="0.25">
      <c r="A7" s="103" t="s">
        <v>217</v>
      </c>
      <c r="B7" s="60" t="str">
        <f>"Dashboard schatting internetactiviteiten in Den Haag: "&amp;A7</f>
        <v>Dashboard schatting internetactiviteiten in Den Haag: 1 Sociale netwerken</v>
      </c>
      <c r="D7" s="55"/>
      <c r="E7" s="55"/>
      <c r="F7" s="55"/>
      <c r="G7" s="55"/>
    </row>
    <row r="8" spans="1:15" x14ac:dyDescent="0.25">
      <c r="A8" s="103" t="s">
        <v>218</v>
      </c>
      <c r="B8" s="60" t="str">
        <f t="shared" ref="B8:B10" si="0">"Dashboard schatting internetactiviteiten in Den Haag: "&amp;A8</f>
        <v>Dashboard schatting internetactiviteiten in Den Haag: 2 Digitale overheid</v>
      </c>
      <c r="D8" s="55"/>
      <c r="E8" s="55"/>
      <c r="F8" s="55"/>
      <c r="G8" s="55"/>
    </row>
    <row r="9" spans="1:15" x14ac:dyDescent="0.25">
      <c r="A9" s="103" t="s">
        <v>219</v>
      </c>
      <c r="B9" s="60" t="str">
        <f t="shared" si="0"/>
        <v>Dashboard schatting internetactiviteiten in Den Haag: 3 Medische informatie</v>
      </c>
      <c r="C9" s="61"/>
      <c r="D9" s="61"/>
      <c r="E9" s="61"/>
      <c r="F9" s="61"/>
      <c r="G9" s="61"/>
      <c r="H9" s="61"/>
      <c r="I9" s="61"/>
      <c r="J9" s="61"/>
      <c r="K9" s="61"/>
      <c r="L9" s="61"/>
      <c r="M9" s="61"/>
      <c r="N9" s="61"/>
      <c r="O9" s="61"/>
    </row>
    <row r="10" spans="1:15" x14ac:dyDescent="0.25">
      <c r="A10" s="103" t="s">
        <v>220</v>
      </c>
      <c r="B10" s="60" t="str">
        <f t="shared" si="0"/>
        <v>Dashboard schatting internetactiviteiten in Den Haag: 4 Internetbankieren</v>
      </c>
    </row>
    <row r="11" spans="1:15" x14ac:dyDescent="0.25">
      <c r="A11" s="103" t="s">
        <v>221</v>
      </c>
      <c r="B11" s="60" t="str">
        <f>'Technische toelichting'!A1</f>
        <v>Technische toelichting bij het onderzoek</v>
      </c>
    </row>
    <row r="12" spans="1:15" x14ac:dyDescent="0.25">
      <c r="A12" s="103" t="s">
        <v>105</v>
      </c>
      <c r="B12" s="60" t="s">
        <v>106</v>
      </c>
    </row>
    <row r="13" spans="1:15" x14ac:dyDescent="0.25">
      <c r="A13" s="62"/>
      <c r="B13" s="63"/>
    </row>
    <row r="14" spans="1:15" x14ac:dyDescent="0.25">
      <c r="A14" s="62"/>
      <c r="B14" s="63"/>
    </row>
    <row r="15" spans="1:15" x14ac:dyDescent="0.25">
      <c r="A15" s="62"/>
      <c r="B15" s="63"/>
    </row>
    <row r="16" spans="1:15" x14ac:dyDescent="0.25">
      <c r="A16" s="62"/>
      <c r="B16" s="63"/>
    </row>
    <row r="17" spans="1:2" x14ac:dyDescent="0.25">
      <c r="A17" s="62"/>
      <c r="B17" s="63"/>
    </row>
    <row r="18" spans="1:2" x14ac:dyDescent="0.25">
      <c r="A18" s="62"/>
      <c r="B18" s="63"/>
    </row>
    <row r="19" spans="1:2" x14ac:dyDescent="0.25">
      <c r="A19" s="62"/>
      <c r="B19" s="63"/>
    </row>
    <row r="20" spans="1:2" x14ac:dyDescent="0.25">
      <c r="A20" s="62"/>
      <c r="B20" s="63"/>
    </row>
    <row r="21" spans="1:2" x14ac:dyDescent="0.25">
      <c r="A21" s="62"/>
      <c r="B21" s="63"/>
    </row>
    <row r="22" spans="1:2" x14ac:dyDescent="0.25">
      <c r="A22" s="62"/>
      <c r="B22" s="63"/>
    </row>
    <row r="25" spans="1:2" x14ac:dyDescent="0.25">
      <c r="A25" s="64" t="s">
        <v>107</v>
      </c>
      <c r="B25" s="64"/>
    </row>
    <row r="26" spans="1:2" x14ac:dyDescent="0.25">
      <c r="A26" s="65" t="s">
        <v>108</v>
      </c>
      <c r="B26" s="65"/>
    </row>
    <row r="27" spans="1:2" x14ac:dyDescent="0.25">
      <c r="A27" s="65" t="s">
        <v>109</v>
      </c>
      <c r="B27" s="65"/>
    </row>
    <row r="28" spans="1:2" x14ac:dyDescent="0.25">
      <c r="A28" s="65" t="s">
        <v>110</v>
      </c>
      <c r="B28" s="65"/>
    </row>
    <row r="29" spans="1:2" x14ac:dyDescent="0.25">
      <c r="A29" s="65" t="s">
        <v>111</v>
      </c>
      <c r="B29" s="65"/>
    </row>
    <row r="30" spans="1:2" x14ac:dyDescent="0.25">
      <c r="A30" s="65" t="s">
        <v>322</v>
      </c>
      <c r="B30" s="65"/>
    </row>
    <row r="31" spans="1:2" x14ac:dyDescent="0.25">
      <c r="A31" s="65" t="s">
        <v>323</v>
      </c>
      <c r="B31" s="65"/>
    </row>
    <row r="32" spans="1:2" x14ac:dyDescent="0.25">
      <c r="A32" s="65" t="s">
        <v>324</v>
      </c>
      <c r="B32" s="65"/>
    </row>
    <row r="33" spans="1:6" x14ac:dyDescent="0.25">
      <c r="A33" s="65" t="s">
        <v>325</v>
      </c>
      <c r="B33" s="65"/>
    </row>
    <row r="34" spans="1:6" x14ac:dyDescent="0.25">
      <c r="A34" s="65" t="s">
        <v>112</v>
      </c>
      <c r="B34" s="65"/>
    </row>
    <row r="36" spans="1:6" x14ac:dyDescent="0.25">
      <c r="A36" s="56" t="s">
        <v>223</v>
      </c>
    </row>
    <row r="39" spans="1:6" ht="12.75" customHeight="1" x14ac:dyDescent="0.25"/>
    <row r="40" spans="1:6" ht="12.75" customHeight="1" x14ac:dyDescent="0.25">
      <c r="A40" s="65"/>
      <c r="B40" s="66"/>
    </row>
    <row r="42" spans="1:6" x14ac:dyDescent="0.25">
      <c r="A42" s="56"/>
    </row>
    <row r="43" spans="1:6" x14ac:dyDescent="0.25">
      <c r="B43" s="55"/>
      <c r="C43" s="55"/>
      <c r="D43" s="55"/>
      <c r="E43" s="55"/>
      <c r="F43" s="55"/>
    </row>
    <row r="44" spans="1:6" ht="12.75" customHeight="1" x14ac:dyDescent="0.25"/>
  </sheetData>
  <hyperlinks>
    <hyperlink ref="A6" location="Handleiding!A1" display="Handleiding"/>
    <hyperlink ref="A7" location="'1 Sociale netwerken'!A1" display="1 Sociale netwerken"/>
    <hyperlink ref="A8" location="'2 Digitale overheid'!A1" display="2 Digitale overheid"/>
    <hyperlink ref="A9" location="'3 Medische informatie'!A1" display="3 Medische informatie"/>
    <hyperlink ref="A10" location="'4 Internetbankieren'!A1" display="4 Internetbankieren"/>
    <hyperlink ref="A11" location="'Technische toelichting'!A1" display="Technische toelichting"/>
    <hyperlink ref="A12" location="Bronbestanden!A1" display="Bronbestanden"/>
  </hyperlink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zoomScaleNormal="100" workbookViewId="0"/>
  </sheetViews>
  <sheetFormatPr defaultColWidth="9.1796875" defaultRowHeight="14.5" x14ac:dyDescent="0.35"/>
  <cols>
    <col min="1" max="16384" width="9.1796875" style="108"/>
  </cols>
  <sheetData>
    <row r="1" spans="1:1" ht="15.5" x14ac:dyDescent="0.35">
      <c r="A1" s="109" t="s">
        <v>293</v>
      </c>
    </row>
  </sheetData>
  <pageMargins left="0.70866141732283472" right="0.70866141732283472" top="0.74803149606299213" bottom="0.74803149606299213" header="0.31496062992125984" footer="0.31496062992125984"/>
  <pageSetup paperSize="9" scale="4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pageSetUpPr fitToPage="1"/>
  </sheetPr>
  <dimension ref="A1:K47"/>
  <sheetViews>
    <sheetView zoomScale="80" zoomScaleNormal="80" workbookViewId="0"/>
  </sheetViews>
  <sheetFormatPr defaultColWidth="9.1796875" defaultRowHeight="12.5" x14ac:dyDescent="0.35"/>
  <cols>
    <col min="1" max="1" width="38.81640625" style="2" customWidth="1"/>
    <col min="2" max="2" width="44.54296875" style="2" customWidth="1"/>
    <col min="3" max="3" width="9.1796875" style="2" customWidth="1"/>
    <col min="4" max="4" width="9.1796875" style="2"/>
    <col min="5" max="5" width="26" style="2" customWidth="1"/>
    <col min="6" max="6" width="1.7265625" style="2" bestFit="1" customWidth="1"/>
    <col min="7" max="7" width="43.54296875" style="2" customWidth="1"/>
    <col min="8" max="8" width="15.81640625" style="2" customWidth="1"/>
    <col min="9" max="11" width="9.54296875" style="2" customWidth="1"/>
    <col min="12" max="16384" width="9.1796875" style="2"/>
  </cols>
  <sheetData>
    <row r="1" spans="1:11" s="10" customFormat="1" ht="15.5" x14ac:dyDescent="0.35">
      <c r="A1" s="10" t="s">
        <v>222</v>
      </c>
      <c r="C1" s="10">
        <v>1</v>
      </c>
      <c r="D1" s="10" t="s">
        <v>98</v>
      </c>
    </row>
    <row r="2" spans="1:11" ht="13" x14ac:dyDescent="0.35">
      <c r="A2" s="1" t="s">
        <v>6</v>
      </c>
      <c r="B2" s="17" t="s">
        <v>296</v>
      </c>
      <c r="C2" s="116" t="s">
        <v>22</v>
      </c>
      <c r="D2" s="116"/>
      <c r="E2" s="116"/>
      <c r="G2" s="1" t="s">
        <v>93</v>
      </c>
      <c r="H2" s="1"/>
      <c r="I2" s="1"/>
      <c r="J2" s="1"/>
      <c r="K2" s="1"/>
    </row>
    <row r="3" spans="1:11" ht="12.75" customHeight="1" x14ac:dyDescent="0.35">
      <c r="A3" s="3" t="s">
        <v>21</v>
      </c>
      <c r="G3" s="2" t="str">
        <f>"Groepen met een relatief laag (60% of minder) internetgebruik voor "&amp;LOWER($D$1)&amp;":"</f>
        <v>Groepen met een relatief laag (60% of minder) internetgebruik voor sociale netwerken:</v>
      </c>
      <c r="H3" s="1"/>
      <c r="I3" s="1"/>
    </row>
    <row r="4" spans="1:11" ht="15" customHeight="1" x14ac:dyDescent="0.35">
      <c r="A4" s="3" t="s">
        <v>22</v>
      </c>
      <c r="B4" s="1" t="str">
        <f>"Gemiddeld geschat internetgebruik"</f>
        <v>Gemiddeld geschat internetgebruik</v>
      </c>
      <c r="G4" s="5" t="s">
        <v>64</v>
      </c>
      <c r="H4" s="5"/>
      <c r="I4" s="5"/>
      <c r="J4" s="11"/>
      <c r="K4" s="5"/>
    </row>
    <row r="5" spans="1:11" ht="12.75" customHeight="1" x14ac:dyDescent="0.35">
      <c r="A5" s="3" t="s">
        <v>23</v>
      </c>
      <c r="B5" s="2" t="str">
        <f>"Gemiddeld geschat aandeel personen dat internet gebruikt voor "&amp;LOWER(D1)&amp;":"</f>
        <v>Gemiddeld geschat aandeel personen dat internet gebruikt voor sociale netwerken:</v>
      </c>
      <c r="G5" s="5" t="s">
        <v>68</v>
      </c>
      <c r="H5" s="5"/>
      <c r="I5" s="5"/>
      <c r="J5" s="11"/>
      <c r="K5" s="5"/>
    </row>
    <row r="6" spans="1:11" x14ac:dyDescent="0.35">
      <c r="A6" s="3" t="s">
        <v>24</v>
      </c>
      <c r="B6" s="30" t="str">
        <f>"- in de wijk "&amp;C2</f>
        <v>- in de wijk 02 Belgisch Park</v>
      </c>
      <c r="D6" s="4">
        <f>GETPIVOTDATA("percentage",Draaitabel!$A$3,"wijknr",VALUE(LEFT($C$2,2)),"soort","gem_p","indicator","socnet")</f>
        <v>67</v>
      </c>
      <c r="E6" s="2" t="s">
        <v>2</v>
      </c>
      <c r="G6" s="5" t="s">
        <v>89</v>
      </c>
      <c r="H6" s="5"/>
      <c r="I6" s="5"/>
      <c r="J6" s="5"/>
      <c r="K6" s="5"/>
    </row>
    <row r="7" spans="1:11" x14ac:dyDescent="0.35">
      <c r="A7" s="3" t="s">
        <v>25</v>
      </c>
      <c r="B7" s="30" t="s">
        <v>92</v>
      </c>
      <c r="D7" s="2">
        <f>GETPIVOTDATA("percentage",Draaitabel!$A$3,"wijknr",0,"soort","gem_p","indicator","socnet")</f>
        <v>71</v>
      </c>
      <c r="E7" s="2" t="s">
        <v>2</v>
      </c>
    </row>
    <row r="8" spans="1:11" ht="13" x14ac:dyDescent="0.35">
      <c r="A8" s="3" t="s">
        <v>26</v>
      </c>
      <c r="B8" s="30"/>
      <c r="G8" s="1" t="str">
        <f>"Tabel "&amp;C1&amp;".1 Groepen met lager internetgebruik voor "&amp;LOWER($D$1)&amp;" in ICT enquête, 2019"</f>
        <v>Tabel 1.1 Groepen met lager internetgebruik voor sociale netwerken in ICT enquête, 2019</v>
      </c>
    </row>
    <row r="9" spans="1:11" ht="13" x14ac:dyDescent="0.35">
      <c r="A9" s="3" t="s">
        <v>27</v>
      </c>
      <c r="B9" s="1" t="str">
        <f>"Figuur "&amp;C1&amp;".1 Gemiddeld geschat internetgebruik voor "&amp;LOWER(D1)&amp;", Den Haag 2019"</f>
        <v>Figuur 1.1 Gemiddeld geschat internetgebruik voor sociale netwerken, Den Haag 2019</v>
      </c>
      <c r="G9" s="19"/>
      <c r="H9" s="20" t="s">
        <v>88</v>
      </c>
      <c r="I9" s="20"/>
      <c r="J9" s="21"/>
      <c r="K9" s="20"/>
    </row>
    <row r="10" spans="1:11" ht="13" x14ac:dyDescent="0.35">
      <c r="A10" s="3" t="s">
        <v>28</v>
      </c>
      <c r="G10" s="13"/>
      <c r="H10" s="22" t="s">
        <v>80</v>
      </c>
      <c r="I10" s="22" t="s">
        <v>65</v>
      </c>
      <c r="J10" s="22" t="s">
        <v>66</v>
      </c>
      <c r="K10" s="23" t="s">
        <v>67</v>
      </c>
    </row>
    <row r="11" spans="1:11" ht="13" x14ac:dyDescent="0.35">
      <c r="A11" s="3" t="s">
        <v>29</v>
      </c>
      <c r="G11" s="13"/>
      <c r="H11" s="13"/>
      <c r="I11" s="13"/>
      <c r="J11" s="13"/>
      <c r="K11" s="14"/>
    </row>
    <row r="12" spans="1:11" x14ac:dyDescent="0.35">
      <c r="A12" s="3" t="s">
        <v>30</v>
      </c>
      <c r="G12" s="12" t="s">
        <v>90</v>
      </c>
      <c r="H12" s="15">
        <v>4840</v>
      </c>
      <c r="I12" s="15">
        <v>1290</v>
      </c>
      <c r="J12" s="15">
        <v>120</v>
      </c>
      <c r="K12" s="15">
        <v>460</v>
      </c>
    </row>
    <row r="13" spans="1:11" x14ac:dyDescent="0.35">
      <c r="A13" s="3" t="s">
        <v>31</v>
      </c>
      <c r="G13" s="12" t="str">
        <f>"Internetgebruik voor "&amp;LOWER($D$1)&amp; " (%)"</f>
        <v>Internetgebruik voor sociale netwerken (%)</v>
      </c>
      <c r="H13" s="15">
        <v>67</v>
      </c>
      <c r="I13" s="15">
        <v>47</v>
      </c>
      <c r="J13" s="15">
        <v>56</v>
      </c>
      <c r="K13" s="15">
        <v>52</v>
      </c>
    </row>
    <row r="14" spans="1:11" ht="13" x14ac:dyDescent="0.35">
      <c r="A14" s="3" t="s">
        <v>32</v>
      </c>
      <c r="G14" s="12"/>
      <c r="H14" s="13"/>
      <c r="I14" s="13"/>
      <c r="J14" s="13"/>
      <c r="K14" s="14"/>
    </row>
    <row r="15" spans="1:11" x14ac:dyDescent="0.35">
      <c r="A15" s="3" t="s">
        <v>3</v>
      </c>
      <c r="G15" s="5" t="s">
        <v>69</v>
      </c>
      <c r="H15" s="15">
        <v>49</v>
      </c>
      <c r="I15" s="15" t="s">
        <v>91</v>
      </c>
      <c r="J15" s="15" t="s">
        <v>91</v>
      </c>
      <c r="K15" s="15" t="s">
        <v>91</v>
      </c>
    </row>
    <row r="16" spans="1:11" x14ac:dyDescent="0.35">
      <c r="A16" s="3" t="s">
        <v>33</v>
      </c>
      <c r="G16" s="5" t="s">
        <v>74</v>
      </c>
      <c r="H16" s="16">
        <v>46.8</v>
      </c>
      <c r="I16" s="16" t="s">
        <v>76</v>
      </c>
      <c r="J16" s="16" t="s">
        <v>1</v>
      </c>
      <c r="K16" s="16" t="s">
        <v>76</v>
      </c>
    </row>
    <row r="17" spans="1:11" x14ac:dyDescent="0.35">
      <c r="A17" s="3" t="s">
        <v>34</v>
      </c>
      <c r="G17" s="5" t="s">
        <v>75</v>
      </c>
      <c r="H17" s="15">
        <v>36000</v>
      </c>
      <c r="I17" s="15" t="s">
        <v>1</v>
      </c>
      <c r="J17" s="41" t="s">
        <v>76</v>
      </c>
      <c r="K17" s="15" t="s">
        <v>76</v>
      </c>
    </row>
    <row r="18" spans="1:11" x14ac:dyDescent="0.35">
      <c r="A18" s="3" t="s">
        <v>35</v>
      </c>
      <c r="G18" s="5" t="s">
        <v>70</v>
      </c>
      <c r="H18" s="15">
        <v>67</v>
      </c>
      <c r="I18" s="15" t="s">
        <v>91</v>
      </c>
      <c r="J18" s="15" t="s">
        <v>91</v>
      </c>
      <c r="K18" s="15" t="s">
        <v>91</v>
      </c>
    </row>
    <row r="19" spans="1:11" x14ac:dyDescent="0.35">
      <c r="A19" s="3" t="s">
        <v>36</v>
      </c>
      <c r="G19" s="5" t="s">
        <v>71</v>
      </c>
      <c r="H19" s="15">
        <v>78</v>
      </c>
      <c r="I19" s="15" t="s">
        <v>77</v>
      </c>
      <c r="J19" s="15" t="s">
        <v>76</v>
      </c>
      <c r="K19" s="15" t="s">
        <v>78</v>
      </c>
    </row>
    <row r="20" spans="1:11" x14ac:dyDescent="0.35">
      <c r="A20" s="3" t="s">
        <v>37</v>
      </c>
      <c r="G20" s="5" t="s">
        <v>72</v>
      </c>
      <c r="H20" s="15">
        <v>76</v>
      </c>
      <c r="I20" s="15" t="s">
        <v>77</v>
      </c>
      <c r="J20" s="15" t="s">
        <v>1</v>
      </c>
      <c r="K20" s="15" t="s">
        <v>1</v>
      </c>
    </row>
    <row r="21" spans="1:11" x14ac:dyDescent="0.35">
      <c r="A21" s="3" t="s">
        <v>38</v>
      </c>
      <c r="G21" s="5" t="s">
        <v>73</v>
      </c>
      <c r="H21" s="15">
        <v>94</v>
      </c>
      <c r="I21" s="15" t="s">
        <v>91</v>
      </c>
      <c r="J21" s="15" t="s">
        <v>78</v>
      </c>
      <c r="K21" s="15" t="s">
        <v>1</v>
      </c>
    </row>
    <row r="22" spans="1:11" x14ac:dyDescent="0.35">
      <c r="A22" s="3" t="s">
        <v>39</v>
      </c>
      <c r="G22" s="5" t="s">
        <v>81</v>
      </c>
      <c r="H22" s="15">
        <v>77</v>
      </c>
      <c r="I22" s="15" t="s">
        <v>91</v>
      </c>
      <c r="J22" s="15" t="s">
        <v>76</v>
      </c>
      <c r="K22" s="15" t="s">
        <v>1</v>
      </c>
    </row>
    <row r="23" spans="1:11" x14ac:dyDescent="0.35">
      <c r="A23" s="3" t="s">
        <v>40</v>
      </c>
      <c r="G23" s="18"/>
      <c r="H23" s="29"/>
      <c r="I23" s="29"/>
      <c r="J23" s="29"/>
      <c r="K23" s="29"/>
    </row>
    <row r="24" spans="1:11" ht="12.75" customHeight="1" x14ac:dyDescent="0.35">
      <c r="A24" s="3" t="s">
        <v>41</v>
      </c>
      <c r="G24" s="117" t="s">
        <v>79</v>
      </c>
      <c r="H24" s="117"/>
      <c r="I24" s="117"/>
      <c r="J24" s="117"/>
      <c r="K24" s="117"/>
    </row>
    <row r="25" spans="1:11" ht="12.75" customHeight="1" x14ac:dyDescent="0.35">
      <c r="A25" s="3" t="s">
        <v>42</v>
      </c>
      <c r="G25" s="118"/>
      <c r="H25" s="118"/>
      <c r="I25" s="118"/>
      <c r="J25" s="118"/>
      <c r="K25" s="118"/>
    </row>
    <row r="26" spans="1:11" x14ac:dyDescent="0.35">
      <c r="A26" s="3" t="s">
        <v>43</v>
      </c>
      <c r="G26" s="5"/>
      <c r="H26" s="9"/>
      <c r="I26" s="9"/>
      <c r="J26" s="9"/>
      <c r="K26" s="9"/>
    </row>
    <row r="27" spans="1:11" ht="13" x14ac:dyDescent="0.35">
      <c r="A27" s="3" t="s">
        <v>44</v>
      </c>
      <c r="G27" s="8" t="str">
        <f>"Figuur "&amp;C1&amp;".2 Groepen met lager internetgebruik voor "&amp;LOWER(D1)&amp;" in deze wijk, 2019"</f>
        <v>Figuur 1.2 Groepen met lager internetgebruik voor sociale netwerken in deze wijk, 2019</v>
      </c>
      <c r="H27" s="8"/>
      <c r="I27" s="8"/>
      <c r="J27" s="5"/>
    </row>
    <row r="28" spans="1:11" x14ac:dyDescent="0.35">
      <c r="A28" s="3" t="s">
        <v>45</v>
      </c>
      <c r="G28" s="5"/>
      <c r="H28" s="5"/>
      <c r="I28" s="5"/>
      <c r="J28" s="5"/>
    </row>
    <row r="29" spans="1:11" x14ac:dyDescent="0.35">
      <c r="A29" s="3" t="s">
        <v>46</v>
      </c>
      <c r="G29" s="5"/>
      <c r="H29" s="5"/>
      <c r="I29" s="5"/>
      <c r="J29" s="5"/>
    </row>
    <row r="30" spans="1:11" x14ac:dyDescent="0.35">
      <c r="A30" s="3" t="s">
        <v>47</v>
      </c>
    </row>
    <row r="31" spans="1:11" x14ac:dyDescent="0.35">
      <c r="A31" s="3" t="s">
        <v>48</v>
      </c>
    </row>
    <row r="32" spans="1:11" x14ac:dyDescent="0.35">
      <c r="A32" s="3" t="s">
        <v>49</v>
      </c>
    </row>
    <row r="33" spans="1:11" x14ac:dyDescent="0.35">
      <c r="A33" s="3" t="s">
        <v>50</v>
      </c>
    </row>
    <row r="34" spans="1:11" x14ac:dyDescent="0.35">
      <c r="A34" s="3" t="s">
        <v>51</v>
      </c>
    </row>
    <row r="35" spans="1:11" x14ac:dyDescent="0.35">
      <c r="A35" s="3" t="s">
        <v>52</v>
      </c>
    </row>
    <row r="36" spans="1:11" x14ac:dyDescent="0.35">
      <c r="A36" s="3" t="s">
        <v>53</v>
      </c>
    </row>
    <row r="37" spans="1:11" x14ac:dyDescent="0.35">
      <c r="A37" s="3" t="s">
        <v>54</v>
      </c>
    </row>
    <row r="38" spans="1:11" x14ac:dyDescent="0.35">
      <c r="A38" s="3" t="s">
        <v>55</v>
      </c>
    </row>
    <row r="39" spans="1:11" ht="13" x14ac:dyDescent="0.35">
      <c r="A39" s="3" t="s">
        <v>56</v>
      </c>
      <c r="G39" s="1" t="str">
        <f>"Tabel"&amp;RIGHT(G27,LEN(G27)-6)</f>
        <v>Tabel 1.2 Groepen met lager internetgebruik voor sociale netwerken in deze wijk, 2019</v>
      </c>
      <c r="H39" s="1"/>
      <c r="I39" s="1"/>
      <c r="K39" s="5"/>
    </row>
    <row r="40" spans="1:11" ht="13" x14ac:dyDescent="0.35">
      <c r="A40" s="3" t="s">
        <v>57</v>
      </c>
      <c r="G40" s="24"/>
      <c r="H40" s="24"/>
      <c r="I40" s="24"/>
      <c r="J40" s="25" t="s">
        <v>86</v>
      </c>
      <c r="K40" s="25" t="s">
        <v>87</v>
      </c>
    </row>
    <row r="41" spans="1:11" x14ac:dyDescent="0.35">
      <c r="A41" s="3" t="s">
        <v>58</v>
      </c>
      <c r="G41" s="5"/>
      <c r="H41" s="5"/>
      <c r="J41" s="26" t="s">
        <v>2</v>
      </c>
      <c r="K41" s="26"/>
    </row>
    <row r="42" spans="1:11" x14ac:dyDescent="0.35">
      <c r="A42" s="3" t="s">
        <v>59</v>
      </c>
      <c r="G42" s="5" t="s">
        <v>289</v>
      </c>
      <c r="H42" s="5"/>
      <c r="J42" s="5">
        <v>100</v>
      </c>
      <c r="K42" s="5">
        <v>100</v>
      </c>
    </row>
    <row r="43" spans="1:11" x14ac:dyDescent="0.35">
      <c r="A43" s="3" t="s">
        <v>60</v>
      </c>
      <c r="G43" s="5" t="str">
        <f>G4</f>
        <v>Groep 1: Personen van 60 jaar of ouder</v>
      </c>
      <c r="H43" s="5"/>
      <c r="J43" s="31">
        <f>GETPIVOTDATA("percentage",Draaitabel!$A$3,"wijknr",0,"soort","nee6","indicator","socnet")</f>
        <v>83</v>
      </c>
      <c r="K43" s="5">
        <f>GETPIVOTDATA("percentage",Draaitabel!$A$3,"wijknr",VALUE(LEFT($C$2,2)),"soort","nee6","indicator","socnet")</f>
        <v>91</v>
      </c>
    </row>
    <row r="44" spans="1:11" x14ac:dyDescent="0.35">
      <c r="A44" s="3" t="s">
        <v>61</v>
      </c>
      <c r="G44" s="5" t="str">
        <f t="shared" ref="G44:G45" si="0">G5</f>
        <v>Groep 2: Personen van 30-45 jaar met een inkomen van 62-83 duizend euro</v>
      </c>
      <c r="H44" s="6"/>
      <c r="J44" s="31">
        <f>GETPIVOTDATA("percentage",Draaitabel!$A$3,"wijknr",0,"soort","nee11","indicator","socnet")</f>
        <v>9</v>
      </c>
      <c r="K44" s="5">
        <f>GETPIVOTDATA("percentage",Draaitabel!$A$3,"wijknr",VALUE(LEFT($C$2,2)),"soort","nee11","indicator","socnet")</f>
        <v>9</v>
      </c>
    </row>
    <row r="45" spans="1:11" x14ac:dyDescent="0.35">
      <c r="A45" s="3" t="s">
        <v>62</v>
      </c>
      <c r="G45" s="5" t="str">
        <f t="shared" si="0"/>
        <v>Groep 3: 46-59 jaar, opleiding hoog of onbekend, hoge sociale cohesie, inkomen &gt;25.000</v>
      </c>
      <c r="H45" s="6"/>
      <c r="J45" s="31">
        <f>GETPIVOTDATA("percentage",Draaitabel!$A$3,"wijknr",0,"soort","nee16","indicator","socnet")</f>
        <v>8</v>
      </c>
      <c r="K45" s="5">
        <f>GETPIVOTDATA("percentage",Draaitabel!$A$3,"wijknr",VALUE(LEFT($C$2,2)),"soort","nee16","indicator","socnet")</f>
        <v>0</v>
      </c>
    </row>
    <row r="46" spans="1:11" x14ac:dyDescent="0.35">
      <c r="A46" s="3" t="s">
        <v>63</v>
      </c>
      <c r="G46" s="27"/>
      <c r="H46" s="27"/>
      <c r="I46" s="27"/>
      <c r="J46" s="28"/>
      <c r="K46" s="28"/>
    </row>
    <row r="47" spans="1:11" x14ac:dyDescent="0.35">
      <c r="G47" s="6"/>
      <c r="H47" s="6"/>
      <c r="I47" s="6"/>
      <c r="J47" s="7"/>
      <c r="K47" s="7"/>
    </row>
  </sheetData>
  <mergeCells count="2">
    <mergeCell ref="C2:E2"/>
    <mergeCell ref="G24:K25"/>
  </mergeCells>
  <dataValidations count="1">
    <dataValidation type="list" allowBlank="1" showInputMessage="1" showErrorMessage="1" sqref="C2:E2">
      <formula1>wijknamen</formula1>
    </dataValidation>
  </dataValidations>
  <pageMargins left="0.70866141732283472" right="0.70866141732283472" top="0.74803149606299213" bottom="0.74803149606299213"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Wijkdata!$G:$G</xm:f>
          </x14:formula1>
          <xm:sqref>J39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K47"/>
  <sheetViews>
    <sheetView zoomScale="80" zoomScaleNormal="80" workbookViewId="0"/>
  </sheetViews>
  <sheetFormatPr defaultColWidth="9.1796875" defaultRowHeight="12.5" x14ac:dyDescent="0.35"/>
  <cols>
    <col min="1" max="1" width="38.81640625" style="2" customWidth="1"/>
    <col min="2" max="2" width="44.54296875" style="2" customWidth="1"/>
    <col min="3" max="4" width="9.1796875" style="2"/>
    <col min="5" max="5" width="26" style="2" customWidth="1"/>
    <col min="6" max="6" width="1.7265625" style="2" bestFit="1" customWidth="1"/>
    <col min="7" max="7" width="43.54296875" style="2" customWidth="1"/>
    <col min="8" max="8" width="15.81640625" style="2" customWidth="1"/>
    <col min="9" max="11" width="9.54296875" style="2" customWidth="1"/>
    <col min="12" max="16384" width="9.1796875" style="2"/>
  </cols>
  <sheetData>
    <row r="1" spans="1:11" s="10" customFormat="1" ht="15.5" x14ac:dyDescent="0.35">
      <c r="A1" s="10" t="s">
        <v>222</v>
      </c>
      <c r="C1" s="10">
        <v>2</v>
      </c>
      <c r="D1" s="10" t="s">
        <v>292</v>
      </c>
    </row>
    <row r="2" spans="1:11" ht="13" x14ac:dyDescent="0.35">
      <c r="A2" s="1" t="s">
        <v>6</v>
      </c>
      <c r="B2" s="17" t="s">
        <v>296</v>
      </c>
      <c r="C2" s="116" t="s">
        <v>22</v>
      </c>
      <c r="D2" s="116"/>
      <c r="E2" s="116"/>
      <c r="G2" s="1" t="s">
        <v>93</v>
      </c>
      <c r="H2" s="1"/>
      <c r="I2" s="1"/>
      <c r="J2" s="1"/>
      <c r="K2" s="1"/>
    </row>
    <row r="3" spans="1:11" ht="12.75" customHeight="1" x14ac:dyDescent="0.35">
      <c r="A3" s="3" t="s">
        <v>21</v>
      </c>
      <c r="G3" s="2" t="str">
        <f>"Groepen met een relatief laag (75% of minder) internetgebruik voor "&amp;LOWER($D$1)&amp;":"</f>
        <v>Groepen met een relatief laag (75% of minder) internetgebruik voor het opzoeken van overheidsinformatie:</v>
      </c>
      <c r="H3" s="1"/>
      <c r="I3" s="1"/>
    </row>
    <row r="4" spans="1:11" ht="15" customHeight="1" x14ac:dyDescent="0.35">
      <c r="A4" s="3" t="s">
        <v>22</v>
      </c>
      <c r="B4" s="1" t="str">
        <f>"Gemiddeld geschat internetgebruik"</f>
        <v>Gemiddeld geschat internetgebruik</v>
      </c>
      <c r="G4" s="5" t="s">
        <v>85</v>
      </c>
      <c r="H4" s="5"/>
      <c r="I4" s="5"/>
      <c r="J4" s="11"/>
      <c r="K4" s="5"/>
    </row>
    <row r="5" spans="1:11" ht="12.75" customHeight="1" x14ac:dyDescent="0.35">
      <c r="A5" s="3" t="s">
        <v>23</v>
      </c>
      <c r="B5" s="2" t="str">
        <f>"Gemiddeld geschat aandeel personen dat internet gebruikt voor "&amp;LOWER(D1)&amp;":"</f>
        <v>Gemiddeld geschat aandeel personen dat internet gebruikt voor het opzoeken van overheidsinformatie:</v>
      </c>
      <c r="G5" s="5" t="s">
        <v>94</v>
      </c>
      <c r="H5" s="5"/>
      <c r="I5" s="5"/>
      <c r="J5" s="11"/>
      <c r="K5" s="5"/>
    </row>
    <row r="6" spans="1:11" x14ac:dyDescent="0.35">
      <c r="A6" s="3" t="s">
        <v>24</v>
      </c>
      <c r="B6" s="30" t="str">
        <f>"- in de wijk "&amp;C2</f>
        <v>- in de wijk 02 Belgisch Park</v>
      </c>
      <c r="D6" s="4">
        <f>GETPIVOTDATA("percentage",Draaitabel!$A$3,"wijknr",VALUE(LEFT($C$2,2)),"soort","gem_p","indicator","overheid")</f>
        <v>79</v>
      </c>
      <c r="E6" s="2" t="s">
        <v>2</v>
      </c>
      <c r="G6" s="5" t="s">
        <v>95</v>
      </c>
      <c r="H6" s="5"/>
      <c r="I6" s="5"/>
      <c r="J6" s="5"/>
      <c r="K6" s="5"/>
    </row>
    <row r="7" spans="1:11" x14ac:dyDescent="0.35">
      <c r="A7" s="3" t="s">
        <v>25</v>
      </c>
      <c r="B7" s="30" t="s">
        <v>92</v>
      </c>
      <c r="D7" s="2">
        <f>GETPIVOTDATA("percentage",Draaitabel!$A$3,"wijknr",0,"soort","gem_p","indicator","overheid")</f>
        <v>75</v>
      </c>
      <c r="E7" s="2" t="s">
        <v>2</v>
      </c>
    </row>
    <row r="8" spans="1:11" ht="13" x14ac:dyDescent="0.35">
      <c r="A8" s="3" t="s">
        <v>26</v>
      </c>
      <c r="B8" s="30"/>
      <c r="G8" s="1" t="str">
        <f>"Tabel "&amp;C1&amp;".1 Groepen met lager internetgebruik voor "&amp;LOWER($D$1)&amp;" in ICT enquête, 2019"</f>
        <v>Tabel 2.1 Groepen met lager internetgebruik voor het opzoeken van overheidsinformatie in ICT enquête, 2019</v>
      </c>
    </row>
    <row r="9" spans="1:11" ht="13" x14ac:dyDescent="0.35">
      <c r="A9" s="3" t="s">
        <v>27</v>
      </c>
      <c r="B9" s="1" t="str">
        <f>"Figuur "&amp;C1&amp;".1 Gemiddeld geschat internetgebruik voor "&amp;LOWER(D1)&amp;", Den Haag 2019"</f>
        <v>Figuur 2.1 Gemiddeld geschat internetgebruik voor het opzoeken van overheidsinformatie, Den Haag 2019</v>
      </c>
      <c r="G9" s="19"/>
      <c r="H9" s="20" t="s">
        <v>88</v>
      </c>
      <c r="I9" s="20"/>
      <c r="J9" s="21"/>
      <c r="K9" s="20"/>
    </row>
    <row r="10" spans="1:11" ht="13" x14ac:dyDescent="0.35">
      <c r="A10" s="3" t="s">
        <v>28</v>
      </c>
      <c r="G10" s="13"/>
      <c r="H10" s="22" t="s">
        <v>80</v>
      </c>
      <c r="I10" s="22" t="s">
        <v>65</v>
      </c>
      <c r="J10" s="22" t="s">
        <v>66</v>
      </c>
      <c r="K10" s="23" t="s">
        <v>67</v>
      </c>
    </row>
    <row r="11" spans="1:11" ht="13" x14ac:dyDescent="0.35">
      <c r="A11" s="3" t="s">
        <v>29</v>
      </c>
      <c r="G11" s="13"/>
      <c r="H11" s="13"/>
      <c r="I11" s="13"/>
      <c r="J11" s="13"/>
      <c r="K11" s="14"/>
    </row>
    <row r="12" spans="1:11" x14ac:dyDescent="0.35">
      <c r="A12" s="3" t="s">
        <v>30</v>
      </c>
      <c r="G12" s="12" t="s">
        <v>90</v>
      </c>
      <c r="H12" s="15">
        <v>4840</v>
      </c>
      <c r="I12" s="15">
        <v>40</v>
      </c>
      <c r="J12" s="15">
        <v>1290</v>
      </c>
      <c r="K12" s="15">
        <v>620</v>
      </c>
    </row>
    <row r="13" spans="1:11" x14ac:dyDescent="0.35">
      <c r="A13" s="3" t="s">
        <v>31</v>
      </c>
      <c r="G13" s="12" t="str">
        <f>"Internetgebruik voor "&amp;LOWER($D$1)&amp; " (%)"</f>
        <v>Internetgebruik voor het opzoeken van overheidsinformatie (%)</v>
      </c>
      <c r="H13" s="15">
        <v>78</v>
      </c>
      <c r="I13" s="15">
        <v>68</v>
      </c>
      <c r="J13" s="15">
        <v>70</v>
      </c>
      <c r="K13" s="15">
        <v>54</v>
      </c>
    </row>
    <row r="14" spans="1:11" ht="13" x14ac:dyDescent="0.35">
      <c r="A14" s="3" t="s">
        <v>32</v>
      </c>
      <c r="G14" s="12"/>
      <c r="H14" s="13"/>
      <c r="I14" s="13"/>
      <c r="J14" s="13"/>
      <c r="K14" s="14"/>
    </row>
    <row r="15" spans="1:11" x14ac:dyDescent="0.35">
      <c r="A15" s="3" t="s">
        <v>3</v>
      </c>
      <c r="G15" s="5" t="s">
        <v>69</v>
      </c>
      <c r="H15" s="15">
        <v>49</v>
      </c>
      <c r="I15" s="15" t="s">
        <v>78</v>
      </c>
      <c r="J15" s="15" t="s">
        <v>76</v>
      </c>
      <c r="K15" s="15" t="s">
        <v>76</v>
      </c>
    </row>
    <row r="16" spans="1:11" x14ac:dyDescent="0.35">
      <c r="A16" s="3" t="s">
        <v>33</v>
      </c>
      <c r="G16" s="5" t="s">
        <v>74</v>
      </c>
      <c r="H16" s="16">
        <v>46.8</v>
      </c>
      <c r="I16" s="16" t="s">
        <v>91</v>
      </c>
      <c r="J16" s="16" t="s">
        <v>76</v>
      </c>
      <c r="K16" s="16" t="s">
        <v>1</v>
      </c>
    </row>
    <row r="17" spans="1:11" x14ac:dyDescent="0.35">
      <c r="A17" s="3" t="s">
        <v>34</v>
      </c>
      <c r="G17" s="5" t="s">
        <v>75</v>
      </c>
      <c r="H17" s="15">
        <v>36000</v>
      </c>
      <c r="I17" s="15" t="s">
        <v>91</v>
      </c>
      <c r="J17" s="41" t="s">
        <v>91</v>
      </c>
      <c r="K17" s="15" t="s">
        <v>91</v>
      </c>
    </row>
    <row r="18" spans="1:11" x14ac:dyDescent="0.35">
      <c r="A18" s="3" t="s">
        <v>35</v>
      </c>
      <c r="G18" s="5" t="s">
        <v>70</v>
      </c>
      <c r="H18" s="15">
        <v>67</v>
      </c>
      <c r="I18" s="15" t="s">
        <v>76</v>
      </c>
      <c r="J18" s="15" t="s">
        <v>77</v>
      </c>
      <c r="K18" s="15" t="s">
        <v>1</v>
      </c>
    </row>
    <row r="19" spans="1:11" x14ac:dyDescent="0.35">
      <c r="A19" s="3" t="s">
        <v>36</v>
      </c>
      <c r="G19" s="5" t="s">
        <v>71</v>
      </c>
      <c r="H19" s="15">
        <v>78</v>
      </c>
      <c r="I19" s="15" t="s">
        <v>77</v>
      </c>
      <c r="J19" s="15" t="s">
        <v>91</v>
      </c>
      <c r="K19" s="15" t="s">
        <v>91</v>
      </c>
    </row>
    <row r="20" spans="1:11" x14ac:dyDescent="0.35">
      <c r="A20" s="3" t="s">
        <v>37</v>
      </c>
      <c r="G20" s="5" t="s">
        <v>72</v>
      </c>
      <c r="H20" s="15">
        <v>76</v>
      </c>
      <c r="I20" s="15" t="s">
        <v>1</v>
      </c>
      <c r="J20" s="15" t="s">
        <v>91</v>
      </c>
      <c r="K20" s="15" t="s">
        <v>91</v>
      </c>
    </row>
    <row r="21" spans="1:11" x14ac:dyDescent="0.35">
      <c r="A21" s="3" t="s">
        <v>38</v>
      </c>
      <c r="G21" s="5" t="s">
        <v>73</v>
      </c>
      <c r="H21" s="15">
        <v>94</v>
      </c>
      <c r="I21" s="15" t="s">
        <v>1</v>
      </c>
      <c r="J21" s="15" t="s">
        <v>91</v>
      </c>
      <c r="K21" s="15" t="s">
        <v>91</v>
      </c>
    </row>
    <row r="22" spans="1:11" x14ac:dyDescent="0.35">
      <c r="A22" s="3" t="s">
        <v>39</v>
      </c>
      <c r="G22" s="5" t="s">
        <v>81</v>
      </c>
      <c r="H22" s="15">
        <v>77</v>
      </c>
      <c r="I22" s="15" t="s">
        <v>1</v>
      </c>
      <c r="J22" s="15" t="s">
        <v>91</v>
      </c>
      <c r="K22" s="15" t="s">
        <v>91</v>
      </c>
    </row>
    <row r="23" spans="1:11" x14ac:dyDescent="0.35">
      <c r="A23" s="3" t="s">
        <v>40</v>
      </c>
      <c r="G23" s="18"/>
      <c r="H23" s="29"/>
      <c r="I23" s="29"/>
      <c r="J23" s="29"/>
      <c r="K23" s="29"/>
    </row>
    <row r="24" spans="1:11" ht="12.75" customHeight="1" x14ac:dyDescent="0.35">
      <c r="A24" s="3" t="s">
        <v>41</v>
      </c>
      <c r="G24" s="117" t="s">
        <v>79</v>
      </c>
      <c r="H24" s="117"/>
      <c r="I24" s="117"/>
      <c r="J24" s="117"/>
      <c r="K24" s="117"/>
    </row>
    <row r="25" spans="1:11" ht="12.75" customHeight="1" x14ac:dyDescent="0.35">
      <c r="A25" s="3" t="s">
        <v>42</v>
      </c>
      <c r="G25" s="118"/>
      <c r="H25" s="118"/>
      <c r="I25" s="118"/>
      <c r="J25" s="118"/>
      <c r="K25" s="118"/>
    </row>
    <row r="26" spans="1:11" x14ac:dyDescent="0.35">
      <c r="A26" s="3" t="s">
        <v>43</v>
      </c>
      <c r="G26" s="5"/>
      <c r="H26" s="9"/>
      <c r="I26" s="9"/>
      <c r="J26" s="9"/>
      <c r="K26" s="9"/>
    </row>
    <row r="27" spans="1:11" ht="13" x14ac:dyDescent="0.35">
      <c r="A27" s="3" t="s">
        <v>44</v>
      </c>
      <c r="G27" s="8" t="str">
        <f>"Figuur "&amp;C1&amp;".2 Groepen met lager internetgebruik voor "&amp;LOWER(D1)&amp;" in deze wijk, 2019"</f>
        <v>Figuur 2.2 Groepen met lager internetgebruik voor het opzoeken van overheidsinformatie in deze wijk, 2019</v>
      </c>
      <c r="H27" s="8"/>
      <c r="I27" s="8"/>
      <c r="J27" s="5"/>
    </row>
    <row r="28" spans="1:11" x14ac:dyDescent="0.35">
      <c r="A28" s="3" t="s">
        <v>45</v>
      </c>
      <c r="G28" s="5"/>
      <c r="H28" s="5"/>
      <c r="I28" s="5"/>
      <c r="J28" s="5"/>
    </row>
    <row r="29" spans="1:11" x14ac:dyDescent="0.35">
      <c r="A29" s="3" t="s">
        <v>46</v>
      </c>
      <c r="G29" s="5"/>
      <c r="H29" s="5"/>
      <c r="I29" s="5"/>
      <c r="J29" s="5"/>
    </row>
    <row r="30" spans="1:11" x14ac:dyDescent="0.35">
      <c r="A30" s="3" t="s">
        <v>47</v>
      </c>
    </row>
    <row r="31" spans="1:11" x14ac:dyDescent="0.35">
      <c r="A31" s="3" t="s">
        <v>48</v>
      </c>
    </row>
    <row r="32" spans="1:11" x14ac:dyDescent="0.35">
      <c r="A32" s="3" t="s">
        <v>49</v>
      </c>
    </row>
    <row r="33" spans="1:11" x14ac:dyDescent="0.35">
      <c r="A33" s="3" t="s">
        <v>50</v>
      </c>
    </row>
    <row r="34" spans="1:11" x14ac:dyDescent="0.35">
      <c r="A34" s="3" t="s">
        <v>51</v>
      </c>
    </row>
    <row r="35" spans="1:11" x14ac:dyDescent="0.35">
      <c r="A35" s="3" t="s">
        <v>52</v>
      </c>
    </row>
    <row r="36" spans="1:11" x14ac:dyDescent="0.35">
      <c r="A36" s="3" t="s">
        <v>53</v>
      </c>
    </row>
    <row r="37" spans="1:11" x14ac:dyDescent="0.35">
      <c r="A37" s="3" t="s">
        <v>54</v>
      </c>
    </row>
    <row r="38" spans="1:11" x14ac:dyDescent="0.35">
      <c r="A38" s="3" t="s">
        <v>55</v>
      </c>
    </row>
    <row r="39" spans="1:11" ht="13" x14ac:dyDescent="0.35">
      <c r="A39" s="3" t="s">
        <v>56</v>
      </c>
      <c r="G39" s="1" t="str">
        <f>"Tabel"&amp;RIGHT(G27,LEN(G27)-6)</f>
        <v>Tabel 2.2 Groepen met lager internetgebruik voor het opzoeken van overheidsinformatie in deze wijk, 2019</v>
      </c>
      <c r="H39" s="1"/>
      <c r="I39" s="1"/>
      <c r="K39" s="5"/>
    </row>
    <row r="40" spans="1:11" ht="13" x14ac:dyDescent="0.35">
      <c r="A40" s="3" t="s">
        <v>57</v>
      </c>
      <c r="G40" s="24"/>
      <c r="H40" s="24"/>
      <c r="I40" s="24"/>
      <c r="J40" s="25" t="s">
        <v>86</v>
      </c>
      <c r="K40" s="25" t="s">
        <v>87</v>
      </c>
    </row>
    <row r="41" spans="1:11" x14ac:dyDescent="0.35">
      <c r="A41" s="3" t="s">
        <v>58</v>
      </c>
      <c r="G41" s="5"/>
      <c r="H41" s="5"/>
      <c r="J41" s="26" t="s">
        <v>2</v>
      </c>
      <c r="K41" s="26"/>
    </row>
    <row r="42" spans="1:11" x14ac:dyDescent="0.35">
      <c r="A42" s="3" t="s">
        <v>59</v>
      </c>
      <c r="G42" s="5" t="s">
        <v>289</v>
      </c>
      <c r="H42" s="5"/>
      <c r="J42" s="5">
        <v>100</v>
      </c>
      <c r="K42" s="5">
        <v>100</v>
      </c>
    </row>
    <row r="43" spans="1:11" x14ac:dyDescent="0.35">
      <c r="A43" s="3" t="s">
        <v>60</v>
      </c>
      <c r="G43" s="5" t="str">
        <f>G4</f>
        <v>Groep 1: Hoogopgeleid, 18-</v>
      </c>
      <c r="H43" s="5"/>
      <c r="J43" s="31">
        <f>GETPIVOTDATA("percentage",Draaitabel!$A$3,"wijknr",0,"soort","nee3","indicator","overheid")</f>
        <v>0</v>
      </c>
      <c r="K43" s="5">
        <f>GETPIVOTDATA("percentage",Draaitabel!$A$3,"wijknr",VALUE(LEFT($C$2,2)),"soort","nee3","indicator","overheid")</f>
        <v>1</v>
      </c>
    </row>
    <row r="44" spans="1:11" x14ac:dyDescent="0.35">
      <c r="A44" s="3" t="s">
        <v>61</v>
      </c>
      <c r="G44" s="5" t="str">
        <f t="shared" ref="G44:G45" si="0">G5</f>
        <v>Groep 2: Niet hoogopgeleid, inkomen 12.000-37.000 euro</v>
      </c>
      <c r="H44" s="6"/>
      <c r="J44" s="31">
        <f>GETPIVOTDATA("percentage",Draaitabel!$A$3,"wijknr",0,"soort","nee8","indicator","overheid")</f>
        <v>65</v>
      </c>
      <c r="K44" s="5">
        <f>GETPIVOTDATA("percentage",Draaitabel!$A$3,"wijknr",VALUE(LEFT($C$2,2)),"soort","nee8","indicator","overheid")</f>
        <v>60</v>
      </c>
    </row>
    <row r="45" spans="1:11" x14ac:dyDescent="0.35">
      <c r="A45" s="3" t="s">
        <v>62</v>
      </c>
      <c r="G45" s="5" t="str">
        <f t="shared" si="0"/>
        <v>Groep 3: Niet hoogopgeleid, inkomen &lt;12.000 euro, huishoudinkomen &lt;125% van sociaal minimum</v>
      </c>
      <c r="H45" s="6"/>
      <c r="J45" s="31">
        <f>GETPIVOTDATA("percentage",Draaitabel!$A$3,"wijknr",0,"soort","nee9","indicator","overheid")</f>
        <v>35</v>
      </c>
      <c r="K45" s="5">
        <f>GETPIVOTDATA("percentage",Draaitabel!$A$3,"wijknr",VALUE(LEFT($C$2,2)),"soort","nee9","indicator","overheid")</f>
        <v>39</v>
      </c>
    </row>
    <row r="46" spans="1:11" x14ac:dyDescent="0.35">
      <c r="A46" s="3" t="s">
        <v>63</v>
      </c>
      <c r="G46" s="27"/>
      <c r="H46" s="27"/>
      <c r="I46" s="27"/>
      <c r="J46" s="28"/>
      <c r="K46" s="28"/>
    </row>
    <row r="47" spans="1:11" x14ac:dyDescent="0.35">
      <c r="G47" s="6"/>
      <c r="H47" s="6"/>
      <c r="I47" s="6"/>
      <c r="J47" s="7"/>
      <c r="K47" s="7"/>
    </row>
  </sheetData>
  <mergeCells count="2">
    <mergeCell ref="C2:E2"/>
    <mergeCell ref="G24:K25"/>
  </mergeCells>
  <dataValidations count="1">
    <dataValidation type="list" allowBlank="1" showInputMessage="1" showErrorMessage="1" sqref="C2:E2">
      <formula1>wijknamen</formula1>
    </dataValidation>
  </dataValidations>
  <pageMargins left="0.70866141732283472" right="0.70866141732283472" top="0.74803149606299213" bottom="0.74803149606299213"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Wijkdata!$G:$G</xm:f>
          </x14:formula1>
          <xm:sqref>J39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pageSetUpPr fitToPage="1"/>
  </sheetPr>
  <dimension ref="A1:K47"/>
  <sheetViews>
    <sheetView zoomScale="80" zoomScaleNormal="80" workbookViewId="0"/>
  </sheetViews>
  <sheetFormatPr defaultColWidth="9.1796875" defaultRowHeight="12.5" x14ac:dyDescent="0.35"/>
  <cols>
    <col min="1" max="1" width="38.81640625" style="2" customWidth="1"/>
    <col min="2" max="2" width="44.54296875" style="2" customWidth="1"/>
    <col min="3" max="4" width="9.1796875" style="2"/>
    <col min="5" max="5" width="26" style="2" customWidth="1"/>
    <col min="6" max="6" width="1.7265625" style="2" bestFit="1" customWidth="1"/>
    <col min="7" max="7" width="43.54296875" style="2" customWidth="1"/>
    <col min="8" max="8" width="15.81640625" style="2" customWidth="1"/>
    <col min="9" max="11" width="9.54296875" style="2" customWidth="1"/>
    <col min="12" max="16384" width="9.1796875" style="2"/>
  </cols>
  <sheetData>
    <row r="1" spans="1:11" s="10" customFormat="1" ht="15.5" x14ac:dyDescent="0.35">
      <c r="A1" s="10" t="s">
        <v>222</v>
      </c>
      <c r="C1" s="10">
        <v>3</v>
      </c>
      <c r="D1" s="10" t="s">
        <v>99</v>
      </c>
    </row>
    <row r="2" spans="1:11" ht="13" x14ac:dyDescent="0.35">
      <c r="A2" s="1" t="s">
        <v>6</v>
      </c>
      <c r="B2" s="17" t="s">
        <v>296</v>
      </c>
      <c r="C2" s="116" t="s">
        <v>22</v>
      </c>
      <c r="D2" s="116"/>
      <c r="E2" s="116"/>
      <c r="G2" s="1" t="s">
        <v>93</v>
      </c>
      <c r="H2" s="1"/>
      <c r="I2" s="1"/>
      <c r="J2" s="1"/>
      <c r="K2" s="1"/>
    </row>
    <row r="3" spans="1:11" ht="12.75" customHeight="1" x14ac:dyDescent="0.35">
      <c r="A3" s="3" t="s">
        <v>21</v>
      </c>
      <c r="G3" s="2" t="str">
        <f>"Groepen met een relatief laag (69% of minder) internetgebruik voor "&amp;LOWER($D$1)&amp;":"</f>
        <v>Groepen met een relatief laag (69% of minder) internetgebruik voor het opzoeken van medische informatie:</v>
      </c>
      <c r="H3" s="1"/>
      <c r="I3" s="1"/>
    </row>
    <row r="4" spans="1:11" ht="15" customHeight="1" x14ac:dyDescent="0.35">
      <c r="A4" s="3" t="s">
        <v>22</v>
      </c>
      <c r="B4" s="1" t="str">
        <f>"Gemiddeld geschat internetgebruik"</f>
        <v>Gemiddeld geschat internetgebruik</v>
      </c>
      <c r="G4" s="5" t="s">
        <v>96</v>
      </c>
      <c r="H4" s="5"/>
      <c r="I4" s="5"/>
      <c r="J4" s="11"/>
      <c r="K4" s="5"/>
    </row>
    <row r="5" spans="1:11" ht="12.75" customHeight="1" x14ac:dyDescent="0.35">
      <c r="A5" s="3" t="s">
        <v>23</v>
      </c>
      <c r="B5" s="2" t="str">
        <f>"Gemiddeld geschat aandeel personen dat internet gebruikt voor "&amp;LOWER(D1)&amp;":"</f>
        <v>Gemiddeld geschat aandeel personen dat internet gebruikt voor het opzoeken van medische informatie:</v>
      </c>
      <c r="G5" s="5" t="s">
        <v>97</v>
      </c>
      <c r="H5" s="5"/>
      <c r="I5" s="5"/>
      <c r="J5" s="11"/>
      <c r="K5" s="5"/>
    </row>
    <row r="6" spans="1:11" x14ac:dyDescent="0.35">
      <c r="A6" s="3" t="s">
        <v>24</v>
      </c>
      <c r="B6" s="30" t="str">
        <f>"- in de wijk "&amp;C2</f>
        <v>- in de wijk 02 Belgisch Park</v>
      </c>
      <c r="D6" s="4">
        <f>GETPIVOTDATA("percentage",Draaitabel!$A$3,"wijknr",VALUE(LEFT($C$2,2)),"soort","gem_p","indicator","medisch")</f>
        <v>76</v>
      </c>
      <c r="E6" s="2" t="s">
        <v>2</v>
      </c>
      <c r="G6" s="5"/>
      <c r="H6" s="5"/>
      <c r="I6" s="5"/>
      <c r="J6" s="5"/>
      <c r="K6" s="5"/>
    </row>
    <row r="7" spans="1:11" x14ac:dyDescent="0.35">
      <c r="A7" s="3" t="s">
        <v>25</v>
      </c>
      <c r="B7" s="30" t="s">
        <v>92</v>
      </c>
      <c r="D7" s="2">
        <f>GETPIVOTDATA("percentage",Draaitabel!$A$3,"wijknr",0,"soort","gem_p","indicator","medisch")</f>
        <v>75</v>
      </c>
      <c r="E7" s="2" t="s">
        <v>2</v>
      </c>
    </row>
    <row r="8" spans="1:11" ht="13" x14ac:dyDescent="0.35">
      <c r="A8" s="3" t="s">
        <v>26</v>
      </c>
      <c r="B8" s="30"/>
      <c r="G8" s="1" t="str">
        <f>"Tabel "&amp;C1&amp;".1 Groepen met lager internetgebruik voor "&amp;LOWER($D$1)&amp;" in ICT enquête, 2019"</f>
        <v>Tabel 3.1 Groepen met lager internetgebruik voor het opzoeken van medische informatie in ICT enquête, 2019</v>
      </c>
    </row>
    <row r="9" spans="1:11" ht="13" x14ac:dyDescent="0.35">
      <c r="A9" s="3" t="s">
        <v>27</v>
      </c>
      <c r="B9" s="1" t="str">
        <f>"Figuur "&amp;C1&amp;".1 Gemiddeld geschat internetgebruik voor "&amp;LOWER(D1)&amp;", Den Haag 2019"</f>
        <v>Figuur 3.1 Gemiddeld geschat internetgebruik voor het opzoeken van medische informatie, Den Haag 2019</v>
      </c>
      <c r="G9" s="19"/>
      <c r="H9" s="20" t="s">
        <v>88</v>
      </c>
      <c r="I9" s="20"/>
      <c r="J9" s="21"/>
      <c r="K9" s="20"/>
    </row>
    <row r="10" spans="1:11" ht="13" x14ac:dyDescent="0.35">
      <c r="A10" s="3" t="s">
        <v>28</v>
      </c>
      <c r="G10" s="13"/>
      <c r="H10" s="22" t="s">
        <v>80</v>
      </c>
      <c r="I10" s="22" t="s">
        <v>65</v>
      </c>
      <c r="J10" s="22" t="s">
        <v>66</v>
      </c>
      <c r="K10" s="23"/>
    </row>
    <row r="11" spans="1:11" ht="13" x14ac:dyDescent="0.35">
      <c r="A11" s="3" t="s">
        <v>29</v>
      </c>
      <c r="G11" s="13"/>
      <c r="H11" s="13"/>
      <c r="I11" s="13"/>
      <c r="J11" s="13"/>
      <c r="K11" s="14"/>
    </row>
    <row r="12" spans="1:11" x14ac:dyDescent="0.35">
      <c r="A12" s="3" t="s">
        <v>30</v>
      </c>
      <c r="G12" s="12" t="s">
        <v>90</v>
      </c>
      <c r="H12" s="15">
        <v>4840</v>
      </c>
      <c r="I12" s="15">
        <v>910</v>
      </c>
      <c r="J12" s="15">
        <v>380</v>
      </c>
      <c r="K12" s="15"/>
    </row>
    <row r="13" spans="1:11" x14ac:dyDescent="0.35">
      <c r="A13" s="3" t="s">
        <v>31</v>
      </c>
      <c r="G13" s="12" t="str">
        <f>"Internetgebruik voor "&amp;LOWER($D$1)&amp; " (%)"</f>
        <v>Internetgebruik voor het opzoeken van medische informatie (%)</v>
      </c>
      <c r="H13" s="15">
        <v>76</v>
      </c>
      <c r="I13" s="15">
        <v>62</v>
      </c>
      <c r="J13" s="15">
        <v>67</v>
      </c>
      <c r="K13" s="15"/>
    </row>
    <row r="14" spans="1:11" ht="13" x14ac:dyDescent="0.35">
      <c r="A14" s="3" t="s">
        <v>32</v>
      </c>
      <c r="G14" s="12"/>
      <c r="H14" s="13"/>
      <c r="I14" s="13"/>
      <c r="J14" s="13"/>
      <c r="K14" s="14"/>
    </row>
    <row r="15" spans="1:11" x14ac:dyDescent="0.35">
      <c r="A15" s="3" t="s">
        <v>3</v>
      </c>
      <c r="G15" s="5" t="s">
        <v>69</v>
      </c>
      <c r="H15" s="15">
        <v>49</v>
      </c>
      <c r="I15" s="15" t="s">
        <v>91</v>
      </c>
      <c r="J15" s="15" t="s">
        <v>76</v>
      </c>
      <c r="K15" s="15"/>
    </row>
    <row r="16" spans="1:11" x14ac:dyDescent="0.35">
      <c r="A16" s="3" t="s">
        <v>33</v>
      </c>
      <c r="G16" s="5" t="s">
        <v>74</v>
      </c>
      <c r="H16" s="16">
        <v>46.8</v>
      </c>
      <c r="I16" s="16" t="s">
        <v>76</v>
      </c>
      <c r="J16" s="16" t="s">
        <v>76</v>
      </c>
      <c r="K16" s="16"/>
    </row>
    <row r="17" spans="1:11" x14ac:dyDescent="0.35">
      <c r="A17" s="3" t="s">
        <v>34</v>
      </c>
      <c r="G17" s="5" t="s">
        <v>75</v>
      </c>
      <c r="H17" s="15">
        <v>36000</v>
      </c>
      <c r="I17" s="15" t="s">
        <v>91</v>
      </c>
      <c r="J17" s="41" t="s">
        <v>91</v>
      </c>
      <c r="K17" s="15"/>
    </row>
    <row r="18" spans="1:11" x14ac:dyDescent="0.35">
      <c r="A18" s="3" t="s">
        <v>35</v>
      </c>
      <c r="G18" s="5" t="s">
        <v>70</v>
      </c>
      <c r="H18" s="15">
        <v>67</v>
      </c>
      <c r="I18" s="15" t="s">
        <v>91</v>
      </c>
      <c r="J18" s="15" t="s">
        <v>91</v>
      </c>
      <c r="K18" s="15"/>
    </row>
    <row r="19" spans="1:11" x14ac:dyDescent="0.35">
      <c r="A19" s="3" t="s">
        <v>36</v>
      </c>
      <c r="G19" s="5" t="s">
        <v>71</v>
      </c>
      <c r="H19" s="15">
        <v>78</v>
      </c>
      <c r="I19" s="15" t="s">
        <v>91</v>
      </c>
      <c r="J19" s="15" t="s">
        <v>91</v>
      </c>
      <c r="K19" s="15"/>
    </row>
    <row r="20" spans="1:11" x14ac:dyDescent="0.35">
      <c r="A20" s="3" t="s">
        <v>37</v>
      </c>
      <c r="G20" s="5" t="s">
        <v>72</v>
      </c>
      <c r="H20" s="15">
        <v>76</v>
      </c>
      <c r="I20" s="15" t="s">
        <v>91</v>
      </c>
      <c r="J20" s="15" t="s">
        <v>91</v>
      </c>
      <c r="K20" s="15"/>
    </row>
    <row r="21" spans="1:11" x14ac:dyDescent="0.35">
      <c r="A21" s="3" t="s">
        <v>38</v>
      </c>
      <c r="G21" s="5" t="s">
        <v>73</v>
      </c>
      <c r="H21" s="15">
        <v>94</v>
      </c>
      <c r="I21" s="15" t="s">
        <v>91</v>
      </c>
      <c r="J21" s="15" t="s">
        <v>91</v>
      </c>
      <c r="K21" s="15"/>
    </row>
    <row r="22" spans="1:11" x14ac:dyDescent="0.35">
      <c r="A22" s="3" t="s">
        <v>39</v>
      </c>
      <c r="G22" s="5" t="s">
        <v>81</v>
      </c>
      <c r="H22" s="15">
        <v>77</v>
      </c>
      <c r="I22" s="15" t="s">
        <v>91</v>
      </c>
      <c r="J22" s="15" t="s">
        <v>91</v>
      </c>
      <c r="K22" s="15"/>
    </row>
    <row r="23" spans="1:11" x14ac:dyDescent="0.35">
      <c r="A23" s="3" t="s">
        <v>40</v>
      </c>
      <c r="G23" s="18"/>
      <c r="H23" s="29"/>
      <c r="I23" s="29"/>
      <c r="J23" s="29"/>
      <c r="K23" s="29"/>
    </row>
    <row r="24" spans="1:11" ht="12.75" customHeight="1" x14ac:dyDescent="0.35">
      <c r="A24" s="3" t="s">
        <v>41</v>
      </c>
      <c r="G24" s="117" t="s">
        <v>79</v>
      </c>
      <c r="H24" s="117"/>
      <c r="I24" s="117"/>
      <c r="J24" s="117"/>
      <c r="K24" s="117"/>
    </row>
    <row r="25" spans="1:11" ht="12.75" customHeight="1" x14ac:dyDescent="0.35">
      <c r="A25" s="3" t="s">
        <v>42</v>
      </c>
      <c r="G25" s="118"/>
      <c r="H25" s="118"/>
      <c r="I25" s="118"/>
      <c r="J25" s="118"/>
      <c r="K25" s="118"/>
    </row>
    <row r="26" spans="1:11" x14ac:dyDescent="0.35">
      <c r="A26" s="3" t="s">
        <v>43</v>
      </c>
      <c r="G26" s="5"/>
      <c r="H26" s="9"/>
      <c r="I26" s="9"/>
      <c r="J26" s="9"/>
      <c r="K26" s="9"/>
    </row>
    <row r="27" spans="1:11" ht="13" x14ac:dyDescent="0.35">
      <c r="A27" s="3" t="s">
        <v>44</v>
      </c>
      <c r="G27" s="8" t="str">
        <f>"Figuur "&amp;C1&amp;".2 Groepen met lager internetgebruik voor "&amp;LOWER(D1)&amp;" in deze wijk, 2019"</f>
        <v>Figuur 3.2 Groepen met lager internetgebruik voor het opzoeken van medische informatie in deze wijk, 2019</v>
      </c>
      <c r="H27" s="8"/>
      <c r="I27" s="8"/>
      <c r="J27" s="5"/>
    </row>
    <row r="28" spans="1:11" x14ac:dyDescent="0.35">
      <c r="A28" s="3" t="s">
        <v>45</v>
      </c>
      <c r="G28" s="5"/>
      <c r="H28" s="5"/>
      <c r="I28" s="5"/>
      <c r="J28" s="5"/>
    </row>
    <row r="29" spans="1:11" x14ac:dyDescent="0.35">
      <c r="A29" s="3" t="s">
        <v>46</v>
      </c>
      <c r="G29" s="5"/>
      <c r="H29" s="5"/>
      <c r="I29" s="5"/>
      <c r="J29" s="5"/>
    </row>
    <row r="30" spans="1:11" x14ac:dyDescent="0.35">
      <c r="A30" s="3" t="s">
        <v>47</v>
      </c>
    </row>
    <row r="31" spans="1:11" x14ac:dyDescent="0.35">
      <c r="A31" s="3" t="s">
        <v>48</v>
      </c>
    </row>
    <row r="32" spans="1:11" x14ac:dyDescent="0.35">
      <c r="A32" s="3" t="s">
        <v>49</v>
      </c>
    </row>
    <row r="33" spans="1:11" x14ac:dyDescent="0.35">
      <c r="A33" s="3" t="s">
        <v>50</v>
      </c>
    </row>
    <row r="34" spans="1:11" x14ac:dyDescent="0.35">
      <c r="A34" s="3" t="s">
        <v>51</v>
      </c>
    </row>
    <row r="35" spans="1:11" x14ac:dyDescent="0.35">
      <c r="A35" s="3" t="s">
        <v>52</v>
      </c>
    </row>
    <row r="36" spans="1:11" x14ac:dyDescent="0.35">
      <c r="A36" s="3" t="s">
        <v>53</v>
      </c>
    </row>
    <row r="37" spans="1:11" x14ac:dyDescent="0.35">
      <c r="A37" s="3" t="s">
        <v>54</v>
      </c>
    </row>
    <row r="38" spans="1:11" x14ac:dyDescent="0.35">
      <c r="A38" s="3" t="s">
        <v>55</v>
      </c>
    </row>
    <row r="39" spans="1:11" ht="13" x14ac:dyDescent="0.35">
      <c r="A39" s="3" t="s">
        <v>56</v>
      </c>
      <c r="G39" s="1" t="str">
        <f>"Tabel"&amp;RIGHT(G27,LEN(G27)-6)</f>
        <v>Tabel 3.2 Groepen met lager internetgebruik voor het opzoeken van medische informatie in deze wijk, 2019</v>
      </c>
      <c r="H39" s="1"/>
      <c r="I39" s="1"/>
      <c r="K39" s="5"/>
    </row>
    <row r="40" spans="1:11" ht="13" x14ac:dyDescent="0.35">
      <c r="A40" s="3" t="s">
        <v>57</v>
      </c>
      <c r="G40" s="24"/>
      <c r="H40" s="24"/>
      <c r="I40" s="24"/>
      <c r="J40" s="25" t="s">
        <v>86</v>
      </c>
      <c r="K40" s="25" t="s">
        <v>87</v>
      </c>
    </row>
    <row r="41" spans="1:11" x14ac:dyDescent="0.35">
      <c r="A41" s="3" t="s">
        <v>58</v>
      </c>
      <c r="G41" s="5"/>
      <c r="H41" s="5"/>
      <c r="J41" s="26" t="s">
        <v>2</v>
      </c>
      <c r="K41" s="26"/>
    </row>
    <row r="42" spans="1:11" x14ac:dyDescent="0.35">
      <c r="A42" s="3" t="s">
        <v>59</v>
      </c>
      <c r="G42" s="5" t="s">
        <v>289</v>
      </c>
      <c r="H42" s="5"/>
      <c r="J42" s="5">
        <v>100</v>
      </c>
      <c r="K42" s="5">
        <v>100</v>
      </c>
    </row>
    <row r="43" spans="1:11" x14ac:dyDescent="0.35">
      <c r="A43" s="3" t="s">
        <v>60</v>
      </c>
      <c r="G43" s="5" t="str">
        <f>G4</f>
        <v>Groep 1: Niet hoogopgeleid, man, inkomen &lt;43.000 euro</v>
      </c>
      <c r="H43" s="5"/>
      <c r="J43" s="31">
        <f>GETPIVOTDATA("percentage",Draaitabel!$A$3,"wijknr",0,"soort","nee5","indicator","medisch")</f>
        <v>72</v>
      </c>
      <c r="K43" s="5">
        <f>GETPIVOTDATA("percentage",Draaitabel!$A$3,"wijknr",VALUE(LEFT($C$2,2)),"soort","nee5","indicator","medisch")</f>
        <v>59</v>
      </c>
    </row>
    <row r="44" spans="1:11" x14ac:dyDescent="0.35">
      <c r="A44" s="3" t="s">
        <v>61</v>
      </c>
      <c r="G44" s="5" t="str">
        <f t="shared" ref="G44" si="0">G5</f>
        <v>Groep 2: Niet hoogopgeleid, vrouw, leeftijd 63 jaar of ouder</v>
      </c>
      <c r="H44" s="6"/>
      <c r="J44" s="31">
        <f>GETPIVOTDATA("percentage",Draaitabel!$A$3,"wijknr",0,"soort","nee8","indicator","medisch")</f>
        <v>28</v>
      </c>
      <c r="K44" s="5">
        <f>GETPIVOTDATA("percentage",Draaitabel!$A$3,"wijknr",VALUE(LEFT($C$2,2)),"soort","nee8","indicator","medisch")</f>
        <v>41</v>
      </c>
    </row>
    <row r="45" spans="1:11" x14ac:dyDescent="0.35">
      <c r="A45" s="3" t="s">
        <v>62</v>
      </c>
      <c r="G45" s="5"/>
      <c r="H45" s="6"/>
      <c r="J45" s="31"/>
      <c r="K45" s="5"/>
    </row>
    <row r="46" spans="1:11" x14ac:dyDescent="0.35">
      <c r="A46" s="3" t="s">
        <v>63</v>
      </c>
      <c r="G46" s="27"/>
      <c r="H46" s="27"/>
      <c r="I46" s="27"/>
      <c r="J46" s="28"/>
      <c r="K46" s="28"/>
    </row>
    <row r="47" spans="1:11" x14ac:dyDescent="0.35">
      <c r="G47" s="6"/>
      <c r="H47" s="6"/>
      <c r="I47" s="6"/>
      <c r="J47" s="7"/>
      <c r="K47" s="7"/>
    </row>
  </sheetData>
  <mergeCells count="2">
    <mergeCell ref="C2:E2"/>
    <mergeCell ref="G24:K25"/>
  </mergeCells>
  <dataValidations count="1">
    <dataValidation type="list" allowBlank="1" showInputMessage="1" showErrorMessage="1" sqref="C2:E2">
      <formula1>wijknamen</formula1>
    </dataValidation>
  </dataValidations>
  <pageMargins left="0.70866141732283472" right="0.70866141732283472" top="0.74803149606299213" bottom="0.74803149606299213"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Wijkdata!$G:$G</xm:f>
          </x14:formula1>
          <xm:sqref>J39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pageSetUpPr fitToPage="1"/>
  </sheetPr>
  <dimension ref="A1:K47"/>
  <sheetViews>
    <sheetView zoomScale="80" zoomScaleNormal="80" workbookViewId="0"/>
  </sheetViews>
  <sheetFormatPr defaultColWidth="9.1796875" defaultRowHeight="12.5" x14ac:dyDescent="0.35"/>
  <cols>
    <col min="1" max="1" width="38.81640625" style="2" customWidth="1"/>
    <col min="2" max="2" width="44.54296875" style="2" customWidth="1"/>
    <col min="3" max="4" width="9.1796875" style="2"/>
    <col min="5" max="5" width="26" style="2" customWidth="1"/>
    <col min="6" max="6" width="1.7265625" style="2" bestFit="1" customWidth="1"/>
    <col min="7" max="7" width="43.54296875" style="2" customWidth="1"/>
    <col min="8" max="8" width="15.81640625" style="2" customWidth="1"/>
    <col min="9" max="11" width="9.54296875" style="2" customWidth="1"/>
    <col min="12" max="16384" width="9.1796875" style="2"/>
  </cols>
  <sheetData>
    <row r="1" spans="1:11" s="10" customFormat="1" ht="15.5" x14ac:dyDescent="0.35">
      <c r="A1" s="10" t="s">
        <v>222</v>
      </c>
      <c r="C1" s="10">
        <v>4</v>
      </c>
      <c r="D1" s="10" t="s">
        <v>100</v>
      </c>
    </row>
    <row r="2" spans="1:11" ht="13" x14ac:dyDescent="0.35">
      <c r="A2" s="1" t="s">
        <v>6</v>
      </c>
      <c r="B2" s="17" t="s">
        <v>296</v>
      </c>
      <c r="C2" s="116" t="s">
        <v>22</v>
      </c>
      <c r="D2" s="116"/>
      <c r="E2" s="116"/>
      <c r="G2" s="1" t="s">
        <v>93</v>
      </c>
      <c r="H2" s="1"/>
      <c r="I2" s="1"/>
      <c r="J2" s="1"/>
      <c r="K2" s="1"/>
    </row>
    <row r="3" spans="1:11" ht="12.75" customHeight="1" x14ac:dyDescent="0.35">
      <c r="A3" s="3" t="s">
        <v>21</v>
      </c>
      <c r="G3" s="2" t="str">
        <f>"Groepen met een relatief laag (75% of minder) internetgebruik voor "&amp;LOWER($D$1)&amp;":"</f>
        <v>Groepen met een relatief laag (75% of minder) internetgebruik voor internetbankieren:</v>
      </c>
      <c r="H3" s="1"/>
      <c r="I3" s="1"/>
    </row>
    <row r="4" spans="1:11" ht="15" customHeight="1" x14ac:dyDescent="0.35">
      <c r="A4" s="3" t="s">
        <v>22</v>
      </c>
      <c r="B4" s="1" t="str">
        <f>"Gemiddeld geschat internetgebruik"</f>
        <v>Gemiddeld geschat internetgebruik</v>
      </c>
      <c r="G4" s="5" t="s">
        <v>101</v>
      </c>
      <c r="H4" s="5"/>
      <c r="I4" s="5"/>
      <c r="J4" s="11"/>
      <c r="K4" s="5"/>
    </row>
    <row r="5" spans="1:11" ht="12.75" customHeight="1" x14ac:dyDescent="0.35">
      <c r="A5" s="3" t="s">
        <v>23</v>
      </c>
      <c r="B5" s="2" t="str">
        <f>"Gemiddeld geschat aandeel personen dat internet gebruikt voor "&amp;LOWER(D1)&amp;":"</f>
        <v>Gemiddeld geschat aandeel personen dat internet gebruikt voor internetbankieren:</v>
      </c>
      <c r="G5" s="5"/>
      <c r="H5" s="5"/>
      <c r="I5" s="5"/>
      <c r="J5" s="11"/>
      <c r="K5" s="5"/>
    </row>
    <row r="6" spans="1:11" x14ac:dyDescent="0.35">
      <c r="A6" s="3" t="s">
        <v>24</v>
      </c>
      <c r="B6" s="30" t="str">
        <f>"- in de wijk "&amp;C2</f>
        <v>- in de wijk 02 Belgisch Park</v>
      </c>
      <c r="D6" s="4">
        <f>GETPIVOTDATA("percentage",Draaitabel!$A$3,"wijknr",VALUE(LEFT($C$2,2)),"soort","gem_p","indicator","bankieren")</f>
        <v>93</v>
      </c>
      <c r="E6" s="2" t="s">
        <v>2</v>
      </c>
      <c r="G6" s="5"/>
      <c r="H6" s="5"/>
      <c r="I6" s="5"/>
      <c r="J6" s="5"/>
      <c r="K6" s="5"/>
    </row>
    <row r="7" spans="1:11" x14ac:dyDescent="0.35">
      <c r="A7" s="3" t="s">
        <v>25</v>
      </c>
      <c r="B7" s="30" t="s">
        <v>92</v>
      </c>
      <c r="D7" s="2">
        <f>GETPIVOTDATA("percentage",Draaitabel!$A$3,"wijknr",0,"soort","gem_p","indicator","bankieren")</f>
        <v>93</v>
      </c>
      <c r="E7" s="2" t="s">
        <v>2</v>
      </c>
    </row>
    <row r="8" spans="1:11" ht="13" x14ac:dyDescent="0.35">
      <c r="A8" s="3" t="s">
        <v>26</v>
      </c>
      <c r="B8" s="30"/>
      <c r="G8" s="1" t="str">
        <f>"Tabel "&amp;C1&amp;".1 Groepen met lager internetgebruik voor "&amp;LOWER($D$1)&amp;" in ICT enquête, 2019"</f>
        <v>Tabel 4.1 Groepen met lager internetgebruik voor internetbankieren in ICT enquête, 2019</v>
      </c>
    </row>
    <row r="9" spans="1:11" ht="13" x14ac:dyDescent="0.35">
      <c r="A9" s="3" t="s">
        <v>27</v>
      </c>
      <c r="B9" s="1" t="str">
        <f>"Figuur "&amp;C1&amp;".1 Gemiddeld geschat internetgebruik voor "&amp;LOWER(D1)&amp;", Den Haag 2019"</f>
        <v>Figuur 4.1 Gemiddeld geschat internetgebruik voor internetbankieren, Den Haag 2019</v>
      </c>
      <c r="G9" s="19"/>
      <c r="H9" s="20" t="s">
        <v>88</v>
      </c>
      <c r="I9" s="20"/>
      <c r="J9" s="21"/>
      <c r="K9" s="20"/>
    </row>
    <row r="10" spans="1:11" ht="13" x14ac:dyDescent="0.35">
      <c r="A10" s="3" t="s">
        <v>28</v>
      </c>
      <c r="G10" s="13"/>
      <c r="H10" s="22" t="s">
        <v>80</v>
      </c>
      <c r="I10" s="22" t="s">
        <v>65</v>
      </c>
      <c r="J10" s="22"/>
      <c r="K10" s="23"/>
    </row>
    <row r="11" spans="1:11" ht="13" x14ac:dyDescent="0.35">
      <c r="A11" s="3" t="s">
        <v>29</v>
      </c>
      <c r="G11" s="13"/>
      <c r="H11" s="13"/>
      <c r="I11" s="13"/>
      <c r="J11" s="13"/>
      <c r="K11" s="14"/>
    </row>
    <row r="12" spans="1:11" x14ac:dyDescent="0.35">
      <c r="A12" s="3" t="s">
        <v>30</v>
      </c>
      <c r="G12" s="12" t="s">
        <v>90</v>
      </c>
      <c r="H12" s="15">
        <v>4840</v>
      </c>
      <c r="I12" s="15">
        <v>370</v>
      </c>
      <c r="J12" s="15"/>
      <c r="K12" s="15"/>
    </row>
    <row r="13" spans="1:11" x14ac:dyDescent="0.35">
      <c r="A13" s="3" t="s">
        <v>31</v>
      </c>
      <c r="G13" s="12" t="str">
        <f>"Internetgebruik voor "&amp;LOWER($D$1)&amp; " (%)"</f>
        <v>Internetgebruik voor internetbankieren (%)</v>
      </c>
      <c r="H13" s="15">
        <v>94</v>
      </c>
      <c r="I13" s="15">
        <v>77</v>
      </c>
      <c r="J13" s="15"/>
      <c r="K13" s="15"/>
    </row>
    <row r="14" spans="1:11" ht="13" x14ac:dyDescent="0.35">
      <c r="A14" s="3" t="s">
        <v>32</v>
      </c>
      <c r="G14" s="12"/>
      <c r="H14" s="13"/>
      <c r="I14" s="13"/>
      <c r="J14" s="13"/>
      <c r="K14" s="14"/>
    </row>
    <row r="15" spans="1:11" x14ac:dyDescent="0.35">
      <c r="A15" s="3" t="s">
        <v>3</v>
      </c>
      <c r="G15" s="5" t="s">
        <v>69</v>
      </c>
      <c r="H15" s="15">
        <v>49</v>
      </c>
      <c r="I15" s="15" t="s">
        <v>76</v>
      </c>
      <c r="J15" s="15"/>
      <c r="K15" s="15"/>
    </row>
    <row r="16" spans="1:11" x14ac:dyDescent="0.35">
      <c r="A16" s="3" t="s">
        <v>33</v>
      </c>
      <c r="G16" s="5" t="s">
        <v>74</v>
      </c>
      <c r="H16" s="16">
        <v>46.8</v>
      </c>
      <c r="I16" s="16" t="s">
        <v>76</v>
      </c>
      <c r="J16" s="16"/>
      <c r="K16" s="16"/>
    </row>
    <row r="17" spans="1:11" x14ac:dyDescent="0.35">
      <c r="A17" s="3" t="s">
        <v>34</v>
      </c>
      <c r="G17" s="5" t="s">
        <v>75</v>
      </c>
      <c r="H17" s="15">
        <v>36000</v>
      </c>
      <c r="I17" s="15" t="s">
        <v>91</v>
      </c>
      <c r="J17" s="41"/>
      <c r="K17" s="15"/>
    </row>
    <row r="18" spans="1:11" x14ac:dyDescent="0.35">
      <c r="A18" s="3" t="s">
        <v>35</v>
      </c>
      <c r="G18" s="5" t="s">
        <v>70</v>
      </c>
      <c r="H18" s="15">
        <v>67</v>
      </c>
      <c r="I18" s="15" t="s">
        <v>77</v>
      </c>
      <c r="J18" s="15"/>
      <c r="K18" s="15"/>
    </row>
    <row r="19" spans="1:11" x14ac:dyDescent="0.35">
      <c r="A19" s="3" t="s">
        <v>36</v>
      </c>
      <c r="G19" s="5" t="s">
        <v>71</v>
      </c>
      <c r="H19" s="15">
        <v>78</v>
      </c>
      <c r="I19" s="15" t="s">
        <v>91</v>
      </c>
      <c r="J19" s="15"/>
      <c r="K19" s="15"/>
    </row>
    <row r="20" spans="1:11" x14ac:dyDescent="0.35">
      <c r="A20" s="3" t="s">
        <v>37</v>
      </c>
      <c r="G20" s="5" t="s">
        <v>72</v>
      </c>
      <c r="H20" s="15">
        <v>76</v>
      </c>
      <c r="I20" s="15" t="s">
        <v>91</v>
      </c>
      <c r="J20" s="15"/>
      <c r="K20" s="15"/>
    </row>
    <row r="21" spans="1:11" x14ac:dyDescent="0.35">
      <c r="A21" s="3" t="s">
        <v>38</v>
      </c>
      <c r="G21" s="5" t="s">
        <v>73</v>
      </c>
      <c r="H21" s="15">
        <v>94</v>
      </c>
      <c r="I21" s="15" t="s">
        <v>91</v>
      </c>
      <c r="J21" s="15"/>
      <c r="K21" s="15"/>
    </row>
    <row r="22" spans="1:11" x14ac:dyDescent="0.35">
      <c r="A22" s="3" t="s">
        <v>39</v>
      </c>
      <c r="G22" s="5" t="s">
        <v>81</v>
      </c>
      <c r="H22" s="15">
        <v>77</v>
      </c>
      <c r="I22" s="15" t="s">
        <v>91</v>
      </c>
      <c r="J22" s="15"/>
      <c r="K22" s="15"/>
    </row>
    <row r="23" spans="1:11" x14ac:dyDescent="0.35">
      <c r="A23" s="3" t="s">
        <v>40</v>
      </c>
      <c r="G23" s="18"/>
      <c r="H23" s="29"/>
      <c r="I23" s="29"/>
      <c r="J23" s="29"/>
      <c r="K23" s="29"/>
    </row>
    <row r="24" spans="1:11" ht="12.75" customHeight="1" x14ac:dyDescent="0.35">
      <c r="A24" s="3" t="s">
        <v>41</v>
      </c>
      <c r="G24" s="117" t="s">
        <v>79</v>
      </c>
      <c r="H24" s="117"/>
      <c r="I24" s="117"/>
      <c r="J24" s="117"/>
      <c r="K24" s="117"/>
    </row>
    <row r="25" spans="1:11" ht="12.75" customHeight="1" x14ac:dyDescent="0.35">
      <c r="A25" s="3" t="s">
        <v>42</v>
      </c>
      <c r="G25" s="118"/>
      <c r="H25" s="118"/>
      <c r="I25" s="118"/>
      <c r="J25" s="118"/>
      <c r="K25" s="118"/>
    </row>
    <row r="26" spans="1:11" x14ac:dyDescent="0.35">
      <c r="A26" s="3" t="s">
        <v>43</v>
      </c>
      <c r="G26" s="5"/>
      <c r="H26" s="9"/>
      <c r="I26" s="9"/>
      <c r="J26" s="9"/>
      <c r="K26" s="9"/>
    </row>
    <row r="27" spans="1:11" ht="13" x14ac:dyDescent="0.35">
      <c r="A27" s="3" t="s">
        <v>44</v>
      </c>
      <c r="G27" s="8" t="str">
        <f>"Figuur "&amp;C1&amp;".2 Groepen met lager internetgebruik voor "&amp;LOWER(D1)&amp;" in deze wijk, 2019"</f>
        <v>Figuur 4.2 Groepen met lager internetgebruik voor internetbankieren in deze wijk, 2019</v>
      </c>
      <c r="H27" s="8"/>
      <c r="I27" s="8"/>
      <c r="J27" s="5"/>
    </row>
    <row r="28" spans="1:11" x14ac:dyDescent="0.35">
      <c r="A28" s="3" t="s">
        <v>45</v>
      </c>
      <c r="G28" s="5"/>
      <c r="H28" s="5"/>
      <c r="I28" s="5"/>
      <c r="J28" s="5"/>
    </row>
    <row r="29" spans="1:11" x14ac:dyDescent="0.35">
      <c r="A29" s="3" t="s">
        <v>46</v>
      </c>
      <c r="G29" s="5"/>
      <c r="H29" s="5"/>
      <c r="I29" s="5"/>
      <c r="J29" s="5"/>
    </row>
    <row r="30" spans="1:11" x14ac:dyDescent="0.35">
      <c r="A30" s="3" t="s">
        <v>47</v>
      </c>
    </row>
    <row r="31" spans="1:11" x14ac:dyDescent="0.35">
      <c r="A31" s="3" t="s">
        <v>48</v>
      </c>
    </row>
    <row r="32" spans="1:11" x14ac:dyDescent="0.35">
      <c r="A32" s="3" t="s">
        <v>49</v>
      </c>
    </row>
    <row r="33" spans="1:11" x14ac:dyDescent="0.35">
      <c r="A33" s="3" t="s">
        <v>50</v>
      </c>
    </row>
    <row r="34" spans="1:11" x14ac:dyDescent="0.35">
      <c r="A34" s="3" t="s">
        <v>51</v>
      </c>
    </row>
    <row r="35" spans="1:11" x14ac:dyDescent="0.35">
      <c r="A35" s="3" t="s">
        <v>52</v>
      </c>
    </row>
    <row r="36" spans="1:11" x14ac:dyDescent="0.35">
      <c r="A36" s="3" t="s">
        <v>53</v>
      </c>
    </row>
    <row r="37" spans="1:11" x14ac:dyDescent="0.35">
      <c r="A37" s="3" t="s">
        <v>54</v>
      </c>
    </row>
    <row r="38" spans="1:11" x14ac:dyDescent="0.35">
      <c r="A38" s="3" t="s">
        <v>55</v>
      </c>
    </row>
    <row r="39" spans="1:11" ht="13" x14ac:dyDescent="0.35">
      <c r="A39" s="3" t="s">
        <v>56</v>
      </c>
      <c r="G39" s="1" t="str">
        <f>"Tabel"&amp;RIGHT(G27,LEN(G27)-6)</f>
        <v>Tabel 4.2 Groepen met lager internetgebruik voor internetbankieren in deze wijk, 2019</v>
      </c>
      <c r="H39" s="1"/>
      <c r="I39" s="1"/>
      <c r="K39" s="5"/>
    </row>
    <row r="40" spans="1:11" ht="13" x14ac:dyDescent="0.35">
      <c r="A40" s="3" t="s">
        <v>57</v>
      </c>
      <c r="G40" s="24"/>
      <c r="H40" s="24"/>
      <c r="I40" s="24"/>
      <c r="J40" s="25" t="s">
        <v>86</v>
      </c>
      <c r="K40" s="25" t="s">
        <v>87</v>
      </c>
    </row>
    <row r="41" spans="1:11" x14ac:dyDescent="0.35">
      <c r="A41" s="3" t="s">
        <v>58</v>
      </c>
      <c r="G41" s="5"/>
      <c r="H41" s="5"/>
      <c r="J41" s="26" t="s">
        <v>2</v>
      </c>
      <c r="K41" s="26"/>
    </row>
    <row r="42" spans="1:11" x14ac:dyDescent="0.35">
      <c r="A42" s="3" t="s">
        <v>59</v>
      </c>
      <c r="G42" s="5" t="s">
        <v>289</v>
      </c>
      <c r="H42" s="5"/>
      <c r="J42" s="5">
        <v>100</v>
      </c>
      <c r="K42" s="5">
        <v>100</v>
      </c>
    </row>
    <row r="43" spans="1:11" x14ac:dyDescent="0.35">
      <c r="A43" s="3" t="s">
        <v>60</v>
      </c>
      <c r="G43" s="5" t="str">
        <f>G4</f>
        <v>Groep 1: Niet hoogopgeleid,  maximaal 1 maand werk, inkomen &lt;11.000 euro</v>
      </c>
      <c r="H43" s="5"/>
      <c r="J43" s="31">
        <f>GETPIVOTDATA("percentage",Draaitabel!$A$3,"wijknr",0,"soort","nee5","indicator","bankieren")</f>
        <v>100</v>
      </c>
      <c r="K43" s="5">
        <f>GETPIVOTDATA("percentage",Draaitabel!$A$3,"wijknr",VALUE(LEFT($C$2,2)),"soort","nee5","indicator","bankieren")</f>
        <v>100</v>
      </c>
    </row>
    <row r="44" spans="1:11" x14ac:dyDescent="0.35">
      <c r="A44" s="3" t="s">
        <v>61</v>
      </c>
      <c r="G44" s="5"/>
      <c r="H44" s="6"/>
      <c r="J44" s="31"/>
      <c r="K44" s="5"/>
    </row>
    <row r="45" spans="1:11" x14ac:dyDescent="0.35">
      <c r="A45" s="3" t="s">
        <v>62</v>
      </c>
      <c r="G45" s="5"/>
      <c r="H45" s="6"/>
      <c r="J45" s="31"/>
      <c r="K45" s="5"/>
    </row>
    <row r="46" spans="1:11" x14ac:dyDescent="0.35">
      <c r="A46" s="3" t="s">
        <v>63</v>
      </c>
      <c r="G46" s="27"/>
      <c r="H46" s="27"/>
      <c r="I46" s="27"/>
      <c r="J46" s="28"/>
      <c r="K46" s="28"/>
    </row>
    <row r="47" spans="1:11" x14ac:dyDescent="0.35">
      <c r="G47" s="6"/>
      <c r="H47" s="6"/>
      <c r="I47" s="6"/>
      <c r="J47" s="7"/>
      <c r="K47" s="7"/>
    </row>
  </sheetData>
  <mergeCells count="2">
    <mergeCell ref="C2:E2"/>
    <mergeCell ref="G24:K25"/>
  </mergeCells>
  <dataValidations count="1">
    <dataValidation type="list" allowBlank="1" showInputMessage="1" showErrorMessage="1" sqref="C2:E2">
      <formula1>wijknamen</formula1>
    </dataValidation>
  </dataValidations>
  <pageMargins left="0.70866141732283472" right="0.70866141732283472" top="0.74803149606299213" bottom="0.74803149606299213" header="0.31496062992125984" footer="0.31496062992125984"/>
  <pageSetup paperSize="9" scale="5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Wijkdata!$G:$G</xm:f>
          </x14:formula1>
          <xm:sqref>J39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5"/>
  <sheetViews>
    <sheetView topLeftCell="A37" zoomScaleNormal="100" workbookViewId="0">
      <selection activeCell="A41" sqref="A41"/>
    </sheetView>
  </sheetViews>
  <sheetFormatPr defaultColWidth="9.1796875" defaultRowHeight="12.5" x14ac:dyDescent="0.25"/>
  <cols>
    <col min="1" max="1" width="99" style="111" customWidth="1"/>
    <col min="2" max="16384" width="9.1796875" style="50"/>
  </cols>
  <sheetData>
    <row r="1" spans="1:1" ht="15.5" x14ac:dyDescent="0.25">
      <c r="A1" s="110" t="s">
        <v>213</v>
      </c>
    </row>
    <row r="3" spans="1:1" ht="14" x14ac:dyDescent="0.25">
      <c r="A3" s="112" t="s">
        <v>113</v>
      </c>
    </row>
    <row r="4" spans="1:1" ht="4.5" customHeight="1" x14ac:dyDescent="0.25">
      <c r="A4" s="112"/>
    </row>
    <row r="5" spans="1:1" ht="75" x14ac:dyDescent="0.25">
      <c r="A5" s="111" t="s">
        <v>305</v>
      </c>
    </row>
    <row r="6" spans="1:1" x14ac:dyDescent="0.25">
      <c r="A6" s="68"/>
    </row>
    <row r="7" spans="1:1" ht="14" x14ac:dyDescent="0.25">
      <c r="A7" s="67" t="s">
        <v>306</v>
      </c>
    </row>
    <row r="8" spans="1:1" ht="4.5" customHeight="1" x14ac:dyDescent="0.25">
      <c r="A8" s="68"/>
    </row>
    <row r="9" spans="1:1" ht="37.5" x14ac:dyDescent="0.25">
      <c r="A9" s="68" t="s">
        <v>307</v>
      </c>
    </row>
    <row r="10" spans="1:1" ht="37.5" x14ac:dyDescent="0.25">
      <c r="A10" s="68" t="s">
        <v>308</v>
      </c>
    </row>
    <row r="11" spans="1:1" ht="62.5" x14ac:dyDescent="0.25">
      <c r="A11" s="68" t="s">
        <v>304</v>
      </c>
    </row>
    <row r="12" spans="1:1" x14ac:dyDescent="0.25">
      <c r="A12" s="68"/>
    </row>
    <row r="13" spans="1:1" ht="14" x14ac:dyDescent="0.25">
      <c r="A13" s="112" t="s">
        <v>114</v>
      </c>
    </row>
    <row r="14" spans="1:1" ht="3.75" customHeight="1" x14ac:dyDescent="0.25">
      <c r="A14" s="112"/>
    </row>
    <row r="15" spans="1:1" ht="37.5" x14ac:dyDescent="0.25">
      <c r="A15" s="111" t="s">
        <v>309</v>
      </c>
    </row>
    <row r="16" spans="1:1" ht="12.75" customHeight="1" x14ac:dyDescent="0.25"/>
    <row r="17" spans="1:1" ht="15.75" customHeight="1" x14ac:dyDescent="0.25">
      <c r="A17" s="67" t="s">
        <v>115</v>
      </c>
    </row>
    <row r="18" spans="1:1" ht="4.5" customHeight="1" x14ac:dyDescent="0.25">
      <c r="A18" s="67"/>
    </row>
    <row r="19" spans="1:1" x14ac:dyDescent="0.25">
      <c r="A19" s="68" t="s">
        <v>291</v>
      </c>
    </row>
    <row r="20" spans="1:1" ht="25.5" x14ac:dyDescent="0.25">
      <c r="A20" s="106" t="s">
        <v>297</v>
      </c>
    </row>
    <row r="21" spans="1:1" ht="63" x14ac:dyDescent="0.25">
      <c r="A21" s="106" t="s">
        <v>310</v>
      </c>
    </row>
    <row r="22" spans="1:1" ht="38" x14ac:dyDescent="0.25">
      <c r="A22" s="106" t="s">
        <v>300</v>
      </c>
    </row>
    <row r="23" spans="1:1" x14ac:dyDescent="0.25">
      <c r="A23" s="68" t="s">
        <v>215</v>
      </c>
    </row>
    <row r="25" spans="1:1" ht="15.75" customHeight="1" x14ac:dyDescent="0.25">
      <c r="A25" s="67" t="s">
        <v>290</v>
      </c>
    </row>
    <row r="26" spans="1:1" ht="4.5" customHeight="1" x14ac:dyDescent="0.25">
      <c r="A26" s="67"/>
    </row>
    <row r="27" spans="1:1" ht="100" x14ac:dyDescent="0.25">
      <c r="A27" s="68" t="s">
        <v>311</v>
      </c>
    </row>
    <row r="28" spans="1:1" ht="113" x14ac:dyDescent="0.25">
      <c r="A28" s="68" t="s">
        <v>312</v>
      </c>
    </row>
    <row r="29" spans="1:1" ht="75" x14ac:dyDescent="0.25">
      <c r="A29" s="68" t="s">
        <v>313</v>
      </c>
    </row>
    <row r="30" spans="1:1" ht="13.5" customHeight="1" x14ac:dyDescent="0.25"/>
    <row r="31" spans="1:1" ht="14" x14ac:dyDescent="0.25">
      <c r="A31" s="67" t="s">
        <v>214</v>
      </c>
    </row>
    <row r="32" spans="1:1" ht="4.5" customHeight="1" x14ac:dyDescent="0.25">
      <c r="A32" s="67"/>
    </row>
    <row r="33" spans="1:1" ht="13" x14ac:dyDescent="0.25">
      <c r="A33" s="69" t="s">
        <v>116</v>
      </c>
    </row>
    <row r="34" spans="1:1" ht="50.5" x14ac:dyDescent="0.25">
      <c r="A34" s="68" t="s">
        <v>247</v>
      </c>
    </row>
    <row r="35" spans="1:1" x14ac:dyDescent="0.25">
      <c r="A35" s="68"/>
    </row>
    <row r="36" spans="1:1" ht="13" x14ac:dyDescent="0.25">
      <c r="A36" s="69" t="s">
        <v>299</v>
      </c>
    </row>
    <row r="37" spans="1:1" ht="37.5" x14ac:dyDescent="0.25">
      <c r="A37" s="68" t="s">
        <v>244</v>
      </c>
    </row>
    <row r="38" spans="1:1" x14ac:dyDescent="0.25">
      <c r="A38" s="106" t="s">
        <v>245</v>
      </c>
    </row>
    <row r="39" spans="1:1" ht="37.5" x14ac:dyDescent="0.25">
      <c r="A39" s="106" t="s">
        <v>314</v>
      </c>
    </row>
    <row r="40" spans="1:1" ht="25" x14ac:dyDescent="0.25">
      <c r="A40" s="106" t="s">
        <v>315</v>
      </c>
    </row>
    <row r="41" spans="1:1" ht="49.5" customHeight="1" x14ac:dyDescent="0.25">
      <c r="A41" s="106" t="s">
        <v>316</v>
      </c>
    </row>
    <row r="42" spans="1:1" ht="37.5" x14ac:dyDescent="0.25">
      <c r="A42" s="106" t="s">
        <v>248</v>
      </c>
    </row>
    <row r="43" spans="1:1" x14ac:dyDescent="0.25">
      <c r="A43" s="68"/>
    </row>
    <row r="44" spans="1:1" ht="15.75" customHeight="1" x14ac:dyDescent="0.25">
      <c r="A44" s="67" t="s">
        <v>117</v>
      </c>
    </row>
    <row r="45" spans="1:1" ht="53.25" customHeight="1" x14ac:dyDescent="0.25">
      <c r="A45" s="68" t="s">
        <v>118</v>
      </c>
    </row>
    <row r="46" spans="1:1" ht="103.5" customHeight="1" x14ac:dyDescent="0.25">
      <c r="A46" s="68" t="s">
        <v>119</v>
      </c>
    </row>
    <row r="47" spans="1:1" ht="17.25" customHeight="1" x14ac:dyDescent="0.25">
      <c r="A47" s="68" t="s">
        <v>120</v>
      </c>
    </row>
    <row r="49" spans="1:1" ht="14" x14ac:dyDescent="0.25">
      <c r="A49" s="104" t="s">
        <v>121</v>
      </c>
    </row>
    <row r="50" spans="1:1" ht="88" x14ac:dyDescent="0.25">
      <c r="A50" s="105" t="s">
        <v>224</v>
      </c>
    </row>
    <row r="51" spans="1:1" ht="4.5" customHeight="1" x14ac:dyDescent="0.25">
      <c r="A51" s="113"/>
    </row>
    <row r="52" spans="1:1" ht="50.5" x14ac:dyDescent="0.25">
      <c r="A52" s="105" t="s">
        <v>225</v>
      </c>
    </row>
    <row r="53" spans="1:1" ht="4.5" customHeight="1" x14ac:dyDescent="0.25">
      <c r="A53" s="113"/>
    </row>
    <row r="54" spans="1:1" ht="113" x14ac:dyDescent="0.25">
      <c r="A54" s="105" t="s">
        <v>226</v>
      </c>
    </row>
    <row r="55" spans="1:1" ht="4.5" customHeight="1" x14ac:dyDescent="0.25">
      <c r="A55" s="113"/>
    </row>
    <row r="56" spans="1:1" ht="188" x14ac:dyDescent="0.25">
      <c r="A56" s="105" t="s">
        <v>294</v>
      </c>
    </row>
    <row r="57" spans="1:1" ht="4.5" customHeight="1" x14ac:dyDescent="0.25">
      <c r="A57" s="113"/>
    </row>
    <row r="58" spans="1:1" ht="50.5" x14ac:dyDescent="0.25">
      <c r="A58" s="105" t="s">
        <v>227</v>
      </c>
    </row>
    <row r="59" spans="1:1" ht="4.5" customHeight="1" x14ac:dyDescent="0.25">
      <c r="A59" s="113"/>
    </row>
    <row r="60" spans="1:1" ht="50.5" x14ac:dyDescent="0.25">
      <c r="A60" s="105" t="s">
        <v>228</v>
      </c>
    </row>
    <row r="61" spans="1:1" ht="4.5" customHeight="1" x14ac:dyDescent="0.25">
      <c r="A61" s="113"/>
    </row>
    <row r="62" spans="1:1" ht="50.5" x14ac:dyDescent="0.25">
      <c r="A62" s="105" t="s">
        <v>317</v>
      </c>
    </row>
    <row r="63" spans="1:1" ht="4.5" customHeight="1" x14ac:dyDescent="0.25">
      <c r="A63" s="113"/>
    </row>
    <row r="64" spans="1:1" ht="25.5" x14ac:dyDescent="0.25">
      <c r="A64" s="105" t="s">
        <v>318</v>
      </c>
    </row>
    <row r="65" spans="1:1" ht="4.5" customHeight="1" x14ac:dyDescent="0.25">
      <c r="A65" s="113"/>
    </row>
    <row r="66" spans="1:1" ht="38" x14ac:dyDescent="0.25">
      <c r="A66" s="105" t="s">
        <v>229</v>
      </c>
    </row>
    <row r="67" spans="1:1" ht="4.5" customHeight="1" x14ac:dyDescent="0.25">
      <c r="A67" s="113"/>
    </row>
    <row r="68" spans="1:1" ht="75.5" x14ac:dyDescent="0.25">
      <c r="A68" s="105" t="s">
        <v>230</v>
      </c>
    </row>
    <row r="69" spans="1:1" ht="4.5" customHeight="1" x14ac:dyDescent="0.25">
      <c r="A69" s="113"/>
    </row>
    <row r="70" spans="1:1" s="114" customFormat="1" ht="188.5" x14ac:dyDescent="0.35">
      <c r="A70" s="107" t="s">
        <v>319</v>
      </c>
    </row>
    <row r="71" spans="1:1" ht="25" x14ac:dyDescent="0.25">
      <c r="A71" s="115" t="s">
        <v>246</v>
      </c>
    </row>
    <row r="72" spans="1:1" ht="4.5" customHeight="1" x14ac:dyDescent="0.25">
      <c r="A72" s="113"/>
    </row>
    <row r="73" spans="1:1" ht="113" x14ac:dyDescent="0.25">
      <c r="A73" s="105" t="s">
        <v>320</v>
      </c>
    </row>
    <row r="74" spans="1:1" ht="4.5" customHeight="1" x14ac:dyDescent="0.25">
      <c r="A74" s="113"/>
    </row>
    <row r="75" spans="1:1" ht="275.5" x14ac:dyDescent="0.25">
      <c r="A75" s="105" t="s">
        <v>301</v>
      </c>
    </row>
    <row r="76" spans="1:1" ht="4.5" customHeight="1" x14ac:dyDescent="0.25">
      <c r="A76" s="113"/>
    </row>
    <row r="77" spans="1:1" ht="25.5" x14ac:dyDescent="0.25">
      <c r="A77" s="105" t="s">
        <v>231</v>
      </c>
    </row>
    <row r="78" spans="1:1" ht="4.5" customHeight="1" x14ac:dyDescent="0.25">
      <c r="A78" s="113"/>
    </row>
    <row r="79" spans="1:1" ht="38" x14ac:dyDescent="0.25">
      <c r="A79" s="105" t="s">
        <v>232</v>
      </c>
    </row>
    <row r="80" spans="1:1" ht="4.5" customHeight="1" x14ac:dyDescent="0.25">
      <c r="A80" s="113"/>
    </row>
    <row r="81" spans="1:1" ht="50.5" x14ac:dyDescent="0.25">
      <c r="A81" s="105" t="s">
        <v>233</v>
      </c>
    </row>
    <row r="82" spans="1:1" ht="4.5" customHeight="1" x14ac:dyDescent="0.25">
      <c r="A82" s="113"/>
    </row>
    <row r="83" spans="1:1" ht="38" x14ac:dyDescent="0.25">
      <c r="A83" s="105" t="s">
        <v>298</v>
      </c>
    </row>
    <row r="84" spans="1:1" ht="4.5" customHeight="1" x14ac:dyDescent="0.25">
      <c r="A84" s="113"/>
    </row>
    <row r="85" spans="1:1" ht="38" x14ac:dyDescent="0.25">
      <c r="A85" s="105" t="s">
        <v>234</v>
      </c>
    </row>
    <row r="86" spans="1:1" ht="4.5" customHeight="1" x14ac:dyDescent="0.25">
      <c r="A86" s="113"/>
    </row>
    <row r="87" spans="1:1" ht="125.5" x14ac:dyDescent="0.25">
      <c r="A87" s="105" t="s">
        <v>235</v>
      </c>
    </row>
    <row r="88" spans="1:1" ht="4.5" customHeight="1" x14ac:dyDescent="0.25">
      <c r="A88" s="113"/>
    </row>
    <row r="89" spans="1:1" ht="88" x14ac:dyDescent="0.25">
      <c r="A89" s="105" t="s">
        <v>236</v>
      </c>
    </row>
    <row r="90" spans="1:1" ht="4.5" customHeight="1" x14ac:dyDescent="0.25">
      <c r="A90" s="113"/>
    </row>
    <row r="91" spans="1:1" ht="14" x14ac:dyDescent="0.25">
      <c r="A91" s="104" t="s">
        <v>122</v>
      </c>
    </row>
    <row r="92" spans="1:1" ht="13" x14ac:dyDescent="0.25">
      <c r="A92" s="105" t="s">
        <v>237</v>
      </c>
    </row>
    <row r="93" spans="1:1" ht="4.5" customHeight="1" x14ac:dyDescent="0.25">
      <c r="A93" s="113"/>
    </row>
    <row r="94" spans="1:1" ht="13" x14ac:dyDescent="0.25">
      <c r="A94" s="105" t="s">
        <v>238</v>
      </c>
    </row>
    <row r="95" spans="1:1" ht="4.5" customHeight="1" x14ac:dyDescent="0.25">
      <c r="A95" s="113"/>
    </row>
    <row r="96" spans="1:1" ht="13" x14ac:dyDescent="0.25">
      <c r="A96" s="105" t="s">
        <v>239</v>
      </c>
    </row>
    <row r="97" spans="1:1" ht="4.5" customHeight="1" x14ac:dyDescent="0.25">
      <c r="A97" s="113"/>
    </row>
    <row r="98" spans="1:1" ht="13" x14ac:dyDescent="0.25">
      <c r="A98" s="105" t="s">
        <v>240</v>
      </c>
    </row>
    <row r="99" spans="1:1" ht="4.5" customHeight="1" x14ac:dyDescent="0.25">
      <c r="A99" s="113"/>
    </row>
    <row r="100" spans="1:1" ht="13" x14ac:dyDescent="0.25">
      <c r="A100" s="105" t="s">
        <v>241</v>
      </c>
    </row>
    <row r="101" spans="1:1" ht="4.5" customHeight="1" x14ac:dyDescent="0.25">
      <c r="A101" s="113"/>
    </row>
    <row r="102" spans="1:1" ht="13" x14ac:dyDescent="0.25">
      <c r="A102" s="105" t="s">
        <v>242</v>
      </c>
    </row>
    <row r="103" spans="1:1" ht="4.5" customHeight="1" x14ac:dyDescent="0.25">
      <c r="A103" s="113"/>
    </row>
    <row r="104" spans="1:1" ht="13" x14ac:dyDescent="0.25">
      <c r="A104" s="105" t="s">
        <v>243</v>
      </c>
    </row>
    <row r="105" spans="1:1" ht="4.5" customHeight="1" x14ac:dyDescent="0.25">
      <c r="A105" s="113"/>
    </row>
  </sheetData>
  <hyperlinks>
    <hyperlink ref="A71" r:id="rId1"/>
  </hyperlinks>
  <pageMargins left="0.7" right="0.7" top="0.75" bottom="0.75" header="0.3" footer="0.3"/>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29"/>
  <sheetViews>
    <sheetView workbookViewId="0"/>
  </sheetViews>
  <sheetFormatPr defaultColWidth="19.1796875" defaultRowHeight="12.5" x14ac:dyDescent="0.25"/>
  <cols>
    <col min="1" max="1" width="27.7265625" style="79" customWidth="1"/>
    <col min="2" max="2" width="72.1796875" style="71" customWidth="1"/>
    <col min="3" max="16384" width="19.1796875" style="72"/>
  </cols>
  <sheetData>
    <row r="1" spans="1:2" ht="15.5" x14ac:dyDescent="0.25">
      <c r="A1" s="70" t="s">
        <v>105</v>
      </c>
    </row>
    <row r="2" spans="1:2" ht="15.5" x14ac:dyDescent="0.25">
      <c r="A2" s="70"/>
    </row>
    <row r="3" spans="1:2" ht="13" x14ac:dyDescent="0.3">
      <c r="A3" s="73" t="s">
        <v>123</v>
      </c>
      <c r="B3" s="74" t="s">
        <v>124</v>
      </c>
    </row>
    <row r="4" spans="1:2" ht="25" x14ac:dyDescent="0.25">
      <c r="A4" s="75" t="s">
        <v>125</v>
      </c>
      <c r="B4" s="76" t="s">
        <v>126</v>
      </c>
    </row>
    <row r="5" spans="1:2" x14ac:dyDescent="0.25">
      <c r="A5" s="75" t="s">
        <v>127</v>
      </c>
      <c r="B5" s="76" t="s">
        <v>128</v>
      </c>
    </row>
    <row r="6" spans="1:2" x14ac:dyDescent="0.25">
      <c r="A6" s="75" t="s">
        <v>129</v>
      </c>
      <c r="B6" s="76" t="s">
        <v>130</v>
      </c>
    </row>
    <row r="7" spans="1:2" x14ac:dyDescent="0.25">
      <c r="A7" s="75" t="s">
        <v>131</v>
      </c>
      <c r="B7" s="76" t="s">
        <v>132</v>
      </c>
    </row>
    <row r="8" spans="1:2" x14ac:dyDescent="0.25">
      <c r="A8" s="77" t="s">
        <v>133</v>
      </c>
      <c r="B8" s="78"/>
    </row>
    <row r="10" spans="1:2" ht="13" x14ac:dyDescent="0.3">
      <c r="A10" s="80" t="s">
        <v>123</v>
      </c>
      <c r="B10" s="81" t="s">
        <v>134</v>
      </c>
    </row>
    <row r="11" spans="1:2" ht="137.5" x14ac:dyDescent="0.25">
      <c r="A11" s="82" t="s">
        <v>125</v>
      </c>
      <c r="B11" s="83" t="s">
        <v>135</v>
      </c>
    </row>
    <row r="12" spans="1:2" ht="37.5" x14ac:dyDescent="0.25">
      <c r="A12" s="82" t="s">
        <v>127</v>
      </c>
      <c r="B12" s="83" t="s">
        <v>136</v>
      </c>
    </row>
    <row r="13" spans="1:2" x14ac:dyDescent="0.25">
      <c r="A13" s="82" t="s">
        <v>129</v>
      </c>
      <c r="B13" s="83" t="s">
        <v>130</v>
      </c>
    </row>
    <row r="14" spans="1:2" x14ac:dyDescent="0.25">
      <c r="A14" s="82" t="s">
        <v>131</v>
      </c>
      <c r="B14" s="83" t="s">
        <v>137</v>
      </c>
    </row>
    <row r="15" spans="1:2" x14ac:dyDescent="0.25">
      <c r="A15" s="84" t="s">
        <v>133</v>
      </c>
      <c r="B15" s="85"/>
    </row>
    <row r="17" spans="1:2" ht="13" x14ac:dyDescent="0.3">
      <c r="A17" s="80" t="s">
        <v>123</v>
      </c>
      <c r="B17" s="81" t="s">
        <v>138</v>
      </c>
    </row>
    <row r="18" spans="1:2" ht="187.5" x14ac:dyDescent="0.25">
      <c r="A18" s="82" t="s">
        <v>125</v>
      </c>
      <c r="B18" s="83" t="s">
        <v>139</v>
      </c>
    </row>
    <row r="19" spans="1:2" ht="25" x14ac:dyDescent="0.25">
      <c r="A19" s="82" t="s">
        <v>127</v>
      </c>
      <c r="B19" s="83" t="s">
        <v>140</v>
      </c>
    </row>
    <row r="20" spans="1:2" x14ac:dyDescent="0.25">
      <c r="A20" s="82" t="s">
        <v>129</v>
      </c>
      <c r="B20" s="83" t="s">
        <v>130</v>
      </c>
    </row>
    <row r="21" spans="1:2" x14ac:dyDescent="0.25">
      <c r="A21" s="82" t="s">
        <v>131</v>
      </c>
      <c r="B21" s="83" t="s">
        <v>141</v>
      </c>
    </row>
    <row r="22" spans="1:2" x14ac:dyDescent="0.25">
      <c r="A22" s="84" t="s">
        <v>133</v>
      </c>
      <c r="B22" s="85" t="s">
        <v>142</v>
      </c>
    </row>
    <row r="24" spans="1:2" ht="13" x14ac:dyDescent="0.3">
      <c r="A24" s="80" t="s">
        <v>123</v>
      </c>
      <c r="B24" s="81" t="s">
        <v>143</v>
      </c>
    </row>
    <row r="25" spans="1:2" ht="237.5" x14ac:dyDescent="0.25">
      <c r="A25" s="82" t="s">
        <v>125</v>
      </c>
      <c r="B25" s="83" t="s">
        <v>144</v>
      </c>
    </row>
    <row r="26" spans="1:2" x14ac:dyDescent="0.25">
      <c r="A26" s="82" t="s">
        <v>127</v>
      </c>
      <c r="B26" s="83" t="s">
        <v>145</v>
      </c>
    </row>
    <row r="27" spans="1:2" x14ac:dyDescent="0.25">
      <c r="A27" s="82" t="s">
        <v>129</v>
      </c>
      <c r="B27" s="83" t="s">
        <v>130</v>
      </c>
    </row>
    <row r="28" spans="1:2" x14ac:dyDescent="0.25">
      <c r="A28" s="82" t="s">
        <v>131</v>
      </c>
      <c r="B28" s="83" t="s">
        <v>146</v>
      </c>
    </row>
    <row r="29" spans="1:2" ht="25" x14ac:dyDescent="0.25">
      <c r="A29" s="84" t="s">
        <v>133</v>
      </c>
      <c r="B29" s="83" t="s">
        <v>147</v>
      </c>
    </row>
    <row r="30" spans="1:2" x14ac:dyDescent="0.25">
      <c r="A30" s="82"/>
      <c r="B30" s="86"/>
    </row>
    <row r="31" spans="1:2" ht="13" x14ac:dyDescent="0.3">
      <c r="A31" s="80" t="s">
        <v>123</v>
      </c>
      <c r="B31" s="87" t="s">
        <v>148</v>
      </c>
    </row>
    <row r="32" spans="1:2" ht="87.5" x14ac:dyDescent="0.25">
      <c r="A32" s="82" t="s">
        <v>125</v>
      </c>
      <c r="B32" s="83" t="s">
        <v>149</v>
      </c>
    </row>
    <row r="33" spans="1:2" ht="25" x14ac:dyDescent="0.25">
      <c r="A33" s="82" t="s">
        <v>127</v>
      </c>
      <c r="B33" s="83" t="s">
        <v>150</v>
      </c>
    </row>
    <row r="34" spans="1:2" ht="87.5" x14ac:dyDescent="0.25">
      <c r="A34" s="82" t="s">
        <v>129</v>
      </c>
      <c r="B34" s="83" t="s">
        <v>151</v>
      </c>
    </row>
    <row r="35" spans="1:2" ht="25" x14ac:dyDescent="0.25">
      <c r="A35" s="82" t="s">
        <v>131</v>
      </c>
      <c r="B35" s="83" t="s">
        <v>152</v>
      </c>
    </row>
    <row r="36" spans="1:2" ht="212.5" x14ac:dyDescent="0.25">
      <c r="A36" s="84" t="s">
        <v>133</v>
      </c>
      <c r="B36" s="85" t="s">
        <v>153</v>
      </c>
    </row>
    <row r="37" spans="1:2" x14ac:dyDescent="0.25">
      <c r="A37" s="88"/>
      <c r="B37" s="89"/>
    </row>
    <row r="38" spans="1:2" ht="13" x14ac:dyDescent="0.3">
      <c r="A38" s="90" t="s">
        <v>123</v>
      </c>
      <c r="B38" s="81" t="s">
        <v>154</v>
      </c>
    </row>
    <row r="39" spans="1:2" ht="100" x14ac:dyDescent="0.25">
      <c r="A39" s="88" t="s">
        <v>125</v>
      </c>
      <c r="B39" s="83" t="s">
        <v>155</v>
      </c>
    </row>
    <row r="40" spans="1:2" ht="25" x14ac:dyDescent="0.25">
      <c r="A40" s="88" t="s">
        <v>127</v>
      </c>
      <c r="B40" s="83" t="s">
        <v>156</v>
      </c>
    </row>
    <row r="41" spans="1:2" x14ac:dyDescent="0.25">
      <c r="A41" s="88" t="s">
        <v>129</v>
      </c>
      <c r="B41" s="83" t="s">
        <v>157</v>
      </c>
    </row>
    <row r="42" spans="1:2" ht="25" x14ac:dyDescent="0.25">
      <c r="A42" s="88" t="s">
        <v>131</v>
      </c>
      <c r="B42" s="83" t="s">
        <v>158</v>
      </c>
    </row>
    <row r="43" spans="1:2" x14ac:dyDescent="0.25">
      <c r="A43" s="91" t="s">
        <v>133</v>
      </c>
      <c r="B43" s="85"/>
    </row>
    <row r="44" spans="1:2" x14ac:dyDescent="0.25">
      <c r="A44" s="88"/>
      <c r="B44" s="89"/>
    </row>
    <row r="45" spans="1:2" ht="13" x14ac:dyDescent="0.3">
      <c r="A45" s="80" t="s">
        <v>123</v>
      </c>
      <c r="B45" s="81" t="s">
        <v>159</v>
      </c>
    </row>
    <row r="46" spans="1:2" ht="125" x14ac:dyDescent="0.25">
      <c r="A46" s="82" t="s">
        <v>125</v>
      </c>
      <c r="B46" s="83" t="s">
        <v>160</v>
      </c>
    </row>
    <row r="47" spans="1:2" x14ac:dyDescent="0.25">
      <c r="A47" s="82" t="s">
        <v>127</v>
      </c>
      <c r="B47" s="83" t="s">
        <v>161</v>
      </c>
    </row>
    <row r="48" spans="1:2" x14ac:dyDescent="0.25">
      <c r="A48" s="82" t="s">
        <v>129</v>
      </c>
      <c r="B48" s="83" t="s">
        <v>162</v>
      </c>
    </row>
    <row r="49" spans="1:3" ht="25" x14ac:dyDescent="0.25">
      <c r="A49" s="82" t="s">
        <v>131</v>
      </c>
      <c r="B49" s="83" t="s">
        <v>163</v>
      </c>
    </row>
    <row r="50" spans="1:3" x14ac:dyDescent="0.25">
      <c r="A50" s="84" t="s">
        <v>133</v>
      </c>
      <c r="B50" s="85"/>
    </row>
    <row r="51" spans="1:3" x14ac:dyDescent="0.25">
      <c r="A51" s="82"/>
      <c r="B51" s="89"/>
      <c r="C51" s="92"/>
    </row>
    <row r="52" spans="1:3" x14ac:dyDescent="0.25">
      <c r="A52" s="82"/>
      <c r="B52" s="89"/>
      <c r="C52" s="92"/>
    </row>
    <row r="53" spans="1:3" s="93" customFormat="1" ht="13" x14ac:dyDescent="0.3">
      <c r="A53" s="73" t="s">
        <v>123</v>
      </c>
      <c r="B53" s="74" t="s">
        <v>164</v>
      </c>
    </row>
    <row r="54" spans="1:3" s="93" customFormat="1" ht="25" x14ac:dyDescent="0.25">
      <c r="A54" s="75" t="s">
        <v>125</v>
      </c>
      <c r="B54" s="76" t="s">
        <v>165</v>
      </c>
    </row>
    <row r="55" spans="1:3" s="93" customFormat="1" x14ac:dyDescent="0.25">
      <c r="A55" s="75" t="s">
        <v>127</v>
      </c>
      <c r="B55" s="76" t="s">
        <v>166</v>
      </c>
    </row>
    <row r="56" spans="1:3" s="93" customFormat="1" x14ac:dyDescent="0.25">
      <c r="A56" s="75" t="s">
        <v>129</v>
      </c>
      <c r="B56" s="76" t="s">
        <v>167</v>
      </c>
    </row>
    <row r="57" spans="1:3" s="93" customFormat="1" x14ac:dyDescent="0.25">
      <c r="A57" s="75" t="s">
        <v>131</v>
      </c>
      <c r="B57" s="76" t="s">
        <v>168</v>
      </c>
    </row>
    <row r="58" spans="1:3" s="93" customFormat="1" ht="25" x14ac:dyDescent="0.25">
      <c r="A58" s="77" t="s">
        <v>133</v>
      </c>
      <c r="B58" s="78" t="s">
        <v>169</v>
      </c>
    </row>
    <row r="59" spans="1:3" s="93" customFormat="1" x14ac:dyDescent="0.25">
      <c r="A59" s="75"/>
      <c r="B59" s="94"/>
      <c r="C59" s="95"/>
    </row>
    <row r="60" spans="1:3" s="97" customFormat="1" ht="14.5" x14ac:dyDescent="0.35">
      <c r="A60" s="96" t="s">
        <v>123</v>
      </c>
      <c r="B60" s="74" t="s">
        <v>170</v>
      </c>
    </row>
    <row r="61" spans="1:3" s="97" customFormat="1" ht="76" x14ac:dyDescent="0.35">
      <c r="A61" s="94" t="s">
        <v>125</v>
      </c>
      <c r="B61" s="76" t="s">
        <v>171</v>
      </c>
    </row>
    <row r="62" spans="1:3" s="97" customFormat="1" ht="26" x14ac:dyDescent="0.35">
      <c r="A62" s="94" t="s">
        <v>127</v>
      </c>
      <c r="B62" s="76" t="s">
        <v>172</v>
      </c>
    </row>
    <row r="63" spans="1:3" s="97" customFormat="1" ht="88.5" x14ac:dyDescent="0.35">
      <c r="A63" s="94" t="s">
        <v>129</v>
      </c>
      <c r="B63" s="76" t="s">
        <v>173</v>
      </c>
    </row>
    <row r="64" spans="1:3" s="97" customFormat="1" ht="14.5" x14ac:dyDescent="0.35">
      <c r="A64" s="94" t="s">
        <v>131</v>
      </c>
      <c r="B64" s="76" t="s">
        <v>174</v>
      </c>
    </row>
    <row r="65" spans="1:3" s="97" customFormat="1" ht="26" x14ac:dyDescent="0.35">
      <c r="A65" s="98" t="s">
        <v>133</v>
      </c>
      <c r="B65" s="78" t="s">
        <v>175</v>
      </c>
    </row>
    <row r="66" spans="1:3" x14ac:dyDescent="0.25">
      <c r="A66" s="82"/>
      <c r="B66" s="89"/>
      <c r="C66" s="92"/>
    </row>
    <row r="67" spans="1:3" ht="13" x14ac:dyDescent="0.3">
      <c r="A67" s="80" t="s">
        <v>123</v>
      </c>
      <c r="B67" s="81" t="s">
        <v>176</v>
      </c>
    </row>
    <row r="68" spans="1:3" ht="62.5" x14ac:dyDescent="0.25">
      <c r="A68" s="82" t="s">
        <v>125</v>
      </c>
      <c r="B68" s="83" t="s">
        <v>177</v>
      </c>
    </row>
    <row r="69" spans="1:3" x14ac:dyDescent="0.25">
      <c r="A69" s="82" t="s">
        <v>127</v>
      </c>
      <c r="B69" s="83" t="s">
        <v>178</v>
      </c>
    </row>
    <row r="70" spans="1:3" x14ac:dyDescent="0.25">
      <c r="A70" s="82" t="s">
        <v>129</v>
      </c>
      <c r="B70" s="83" t="s">
        <v>130</v>
      </c>
    </row>
    <row r="71" spans="1:3" x14ac:dyDescent="0.25">
      <c r="A71" s="82" t="s">
        <v>131</v>
      </c>
      <c r="B71" s="83" t="s">
        <v>179</v>
      </c>
    </row>
    <row r="72" spans="1:3" x14ac:dyDescent="0.25">
      <c r="A72" s="84" t="s">
        <v>133</v>
      </c>
      <c r="B72" s="85"/>
    </row>
    <row r="73" spans="1:3" x14ac:dyDescent="0.25">
      <c r="A73" s="88"/>
      <c r="B73" s="89"/>
      <c r="C73" s="92"/>
    </row>
    <row r="74" spans="1:3" ht="13" x14ac:dyDescent="0.3">
      <c r="A74" s="99" t="s">
        <v>123</v>
      </c>
      <c r="B74" s="81" t="s">
        <v>180</v>
      </c>
    </row>
    <row r="75" spans="1:3" ht="287.5" x14ac:dyDescent="0.25">
      <c r="A75" s="88" t="s">
        <v>125</v>
      </c>
      <c r="B75" s="100" t="s">
        <v>181</v>
      </c>
    </row>
    <row r="76" spans="1:3" ht="37.5" x14ac:dyDescent="0.25">
      <c r="A76" s="88" t="s">
        <v>127</v>
      </c>
      <c r="B76" s="83" t="s">
        <v>182</v>
      </c>
    </row>
    <row r="77" spans="1:3" ht="25" x14ac:dyDescent="0.25">
      <c r="A77" s="88" t="s">
        <v>129</v>
      </c>
      <c r="B77" s="83" t="s">
        <v>183</v>
      </c>
    </row>
    <row r="78" spans="1:3" ht="25" x14ac:dyDescent="0.25">
      <c r="A78" s="88" t="s">
        <v>131</v>
      </c>
      <c r="B78" s="83" t="s">
        <v>184</v>
      </c>
    </row>
    <row r="79" spans="1:3" ht="50" x14ac:dyDescent="0.25">
      <c r="A79" s="91" t="s">
        <v>133</v>
      </c>
      <c r="B79" s="85" t="s">
        <v>185</v>
      </c>
    </row>
    <row r="80" spans="1:3" x14ac:dyDescent="0.25">
      <c r="A80" s="88"/>
      <c r="B80" s="89"/>
    </row>
    <row r="81" spans="1:3" ht="13" x14ac:dyDescent="0.3">
      <c r="A81" s="73" t="s">
        <v>123</v>
      </c>
      <c r="B81" s="74" t="s">
        <v>186</v>
      </c>
    </row>
    <row r="82" spans="1:3" ht="62.5" x14ac:dyDescent="0.25">
      <c r="A82" s="75" t="s">
        <v>125</v>
      </c>
      <c r="B82" s="76" t="s">
        <v>187</v>
      </c>
    </row>
    <row r="83" spans="1:3" ht="25" x14ac:dyDescent="0.25">
      <c r="A83" s="75" t="s">
        <v>127</v>
      </c>
      <c r="B83" s="76" t="s">
        <v>188</v>
      </c>
    </row>
    <row r="84" spans="1:3" x14ac:dyDescent="0.25">
      <c r="A84" s="75" t="s">
        <v>129</v>
      </c>
      <c r="B84" s="76" t="s">
        <v>130</v>
      </c>
    </row>
    <row r="85" spans="1:3" x14ac:dyDescent="0.25">
      <c r="A85" s="75" t="s">
        <v>131</v>
      </c>
      <c r="B85" s="76" t="s">
        <v>189</v>
      </c>
    </row>
    <row r="86" spans="1:3" x14ac:dyDescent="0.25">
      <c r="A86" s="77" t="s">
        <v>133</v>
      </c>
      <c r="B86" s="78"/>
    </row>
    <row r="87" spans="1:3" x14ac:dyDescent="0.25">
      <c r="A87" s="88"/>
      <c r="B87" s="89"/>
    </row>
    <row r="88" spans="1:3" s="97" customFormat="1" ht="14.5" x14ac:dyDescent="0.35">
      <c r="A88" s="94"/>
      <c r="B88" s="94"/>
      <c r="C88" s="101"/>
    </row>
    <row r="89" spans="1:3" s="97" customFormat="1" ht="14.5" x14ac:dyDescent="0.35">
      <c r="A89" s="96" t="s">
        <v>123</v>
      </c>
      <c r="B89" s="74" t="s">
        <v>190</v>
      </c>
    </row>
    <row r="90" spans="1:3" s="97" customFormat="1" ht="63.5" x14ac:dyDescent="0.35">
      <c r="A90" s="94" t="s">
        <v>125</v>
      </c>
      <c r="B90" s="76" t="s">
        <v>191</v>
      </c>
    </row>
    <row r="91" spans="1:3" s="97" customFormat="1" ht="14.5" x14ac:dyDescent="0.35">
      <c r="A91" s="94" t="s">
        <v>127</v>
      </c>
      <c r="B91" s="76" t="s">
        <v>178</v>
      </c>
    </row>
    <row r="92" spans="1:3" s="97" customFormat="1" ht="14.5" x14ac:dyDescent="0.35">
      <c r="A92" s="94" t="s">
        <v>129</v>
      </c>
      <c r="B92" s="76" t="s">
        <v>130</v>
      </c>
    </row>
    <row r="93" spans="1:3" s="97" customFormat="1" ht="14.5" x14ac:dyDescent="0.35">
      <c r="A93" s="94" t="s">
        <v>131</v>
      </c>
      <c r="B93" s="76" t="s">
        <v>192</v>
      </c>
    </row>
    <row r="94" spans="1:3" s="97" customFormat="1" ht="14.5" x14ac:dyDescent="0.35">
      <c r="A94" s="98" t="s">
        <v>133</v>
      </c>
      <c r="B94" s="78"/>
    </row>
    <row r="95" spans="1:3" s="97" customFormat="1" ht="14.5" x14ac:dyDescent="0.35">
      <c r="A95" s="94"/>
      <c r="B95" s="76"/>
    </row>
    <row r="96" spans="1:3" s="97" customFormat="1" ht="14.5" x14ac:dyDescent="0.35">
      <c r="A96" s="96" t="s">
        <v>123</v>
      </c>
      <c r="B96" s="74" t="s">
        <v>193</v>
      </c>
    </row>
    <row r="97" spans="1:3" s="97" customFormat="1" ht="101" x14ac:dyDescent="0.35">
      <c r="A97" s="94" t="s">
        <v>125</v>
      </c>
      <c r="B97" s="76" t="s">
        <v>194</v>
      </c>
    </row>
    <row r="98" spans="1:3" s="97" customFormat="1" ht="14.5" x14ac:dyDescent="0.35">
      <c r="A98" s="94" t="s">
        <v>127</v>
      </c>
      <c r="B98" s="76" t="s">
        <v>195</v>
      </c>
    </row>
    <row r="99" spans="1:3" s="97" customFormat="1" ht="14.5" x14ac:dyDescent="0.35">
      <c r="A99" s="94" t="s">
        <v>129</v>
      </c>
      <c r="B99" s="76" t="s">
        <v>130</v>
      </c>
    </row>
    <row r="100" spans="1:3" s="97" customFormat="1" ht="14.5" x14ac:dyDescent="0.35">
      <c r="A100" s="94" t="s">
        <v>131</v>
      </c>
      <c r="B100" s="76" t="s">
        <v>196</v>
      </c>
    </row>
    <row r="101" spans="1:3" s="97" customFormat="1" ht="14.5" x14ac:dyDescent="0.35">
      <c r="A101" s="98" t="s">
        <v>133</v>
      </c>
      <c r="B101" s="78"/>
    </row>
    <row r="102" spans="1:3" s="97" customFormat="1" ht="14.5" x14ac:dyDescent="0.35">
      <c r="A102" s="94"/>
      <c r="B102" s="94"/>
      <c r="C102" s="101"/>
    </row>
    <row r="103" spans="1:3" s="97" customFormat="1" ht="26.5" x14ac:dyDescent="0.35">
      <c r="A103" s="96" t="s">
        <v>123</v>
      </c>
      <c r="B103" s="74" t="s">
        <v>197</v>
      </c>
    </row>
    <row r="104" spans="1:3" s="97" customFormat="1" ht="126" x14ac:dyDescent="0.35">
      <c r="A104" s="94" t="s">
        <v>125</v>
      </c>
      <c r="B104" s="76" t="s">
        <v>198</v>
      </c>
    </row>
    <row r="105" spans="1:3" s="97" customFormat="1" ht="14.5" x14ac:dyDescent="0.35">
      <c r="A105" s="94" t="s">
        <v>127</v>
      </c>
      <c r="B105" s="76" t="s">
        <v>199</v>
      </c>
    </row>
    <row r="106" spans="1:3" s="97" customFormat="1" ht="14.5" x14ac:dyDescent="0.35">
      <c r="A106" s="94" t="s">
        <v>129</v>
      </c>
      <c r="B106" s="76" t="s">
        <v>130</v>
      </c>
    </row>
    <row r="107" spans="1:3" s="97" customFormat="1" ht="14.5" x14ac:dyDescent="0.35">
      <c r="A107" s="94" t="s">
        <v>131</v>
      </c>
      <c r="B107" s="76" t="s">
        <v>200</v>
      </c>
    </row>
    <row r="108" spans="1:3" s="97" customFormat="1" ht="14.5" x14ac:dyDescent="0.35">
      <c r="A108" s="98" t="s">
        <v>133</v>
      </c>
      <c r="B108" s="78"/>
    </row>
    <row r="110" spans="1:3" ht="13" x14ac:dyDescent="0.3">
      <c r="A110" s="80" t="s">
        <v>123</v>
      </c>
      <c r="B110" s="81" t="s">
        <v>201</v>
      </c>
    </row>
    <row r="111" spans="1:3" ht="100" x14ac:dyDescent="0.25">
      <c r="A111" s="82" t="s">
        <v>125</v>
      </c>
      <c r="B111" s="83" t="s">
        <v>202</v>
      </c>
    </row>
    <row r="112" spans="1:3" x14ac:dyDescent="0.25">
      <c r="A112" s="82" t="s">
        <v>127</v>
      </c>
      <c r="B112" s="83" t="s">
        <v>203</v>
      </c>
    </row>
    <row r="113" spans="1:3" x14ac:dyDescent="0.25">
      <c r="A113" s="82" t="s">
        <v>129</v>
      </c>
      <c r="B113" s="83" t="s">
        <v>157</v>
      </c>
    </row>
    <row r="114" spans="1:3" x14ac:dyDescent="0.25">
      <c r="A114" s="82" t="s">
        <v>131</v>
      </c>
      <c r="B114" s="83" t="s">
        <v>204</v>
      </c>
    </row>
    <row r="115" spans="1:3" x14ac:dyDescent="0.25">
      <c r="A115" s="84" t="s">
        <v>133</v>
      </c>
      <c r="B115" s="85"/>
    </row>
    <row r="116" spans="1:3" x14ac:dyDescent="0.25">
      <c r="A116" s="82"/>
      <c r="B116" s="89"/>
      <c r="C116" s="92"/>
    </row>
    <row r="117" spans="1:3" ht="13" x14ac:dyDescent="0.3">
      <c r="A117" s="80" t="s">
        <v>123</v>
      </c>
      <c r="B117" s="81" t="s">
        <v>205</v>
      </c>
    </row>
    <row r="118" spans="1:3" ht="25" x14ac:dyDescent="0.25">
      <c r="A118" s="82" t="s">
        <v>125</v>
      </c>
      <c r="B118" s="83" t="s">
        <v>206</v>
      </c>
    </row>
    <row r="119" spans="1:3" x14ac:dyDescent="0.25">
      <c r="A119" s="82" t="s">
        <v>127</v>
      </c>
      <c r="B119" s="83" t="s">
        <v>166</v>
      </c>
    </row>
    <row r="120" spans="1:3" x14ac:dyDescent="0.25">
      <c r="A120" s="82" t="s">
        <v>129</v>
      </c>
      <c r="B120" s="83" t="s">
        <v>130</v>
      </c>
    </row>
    <row r="121" spans="1:3" x14ac:dyDescent="0.25">
      <c r="A121" s="82" t="s">
        <v>131</v>
      </c>
      <c r="B121" s="83" t="s">
        <v>207</v>
      </c>
    </row>
    <row r="122" spans="1:3" x14ac:dyDescent="0.25">
      <c r="A122" s="84" t="s">
        <v>133</v>
      </c>
      <c r="B122" s="85"/>
    </row>
    <row r="123" spans="1:3" x14ac:dyDescent="0.25">
      <c r="A123" s="82"/>
      <c r="B123" s="89"/>
      <c r="C123" s="92"/>
    </row>
    <row r="124" spans="1:3" s="93" customFormat="1" ht="13" x14ac:dyDescent="0.3">
      <c r="A124" s="73" t="s">
        <v>123</v>
      </c>
      <c r="B124" s="74" t="s">
        <v>208</v>
      </c>
    </row>
    <row r="125" spans="1:3" s="93" customFormat="1" ht="112.5" x14ac:dyDescent="0.25">
      <c r="A125" s="75" t="s">
        <v>125</v>
      </c>
      <c r="B125" s="76" t="s">
        <v>209</v>
      </c>
    </row>
    <row r="126" spans="1:3" s="93" customFormat="1" ht="25" x14ac:dyDescent="0.25">
      <c r="A126" s="75" t="s">
        <v>127</v>
      </c>
      <c r="B126" s="76" t="s">
        <v>210</v>
      </c>
    </row>
    <row r="127" spans="1:3" s="93" customFormat="1" x14ac:dyDescent="0.25">
      <c r="A127" s="75" t="s">
        <v>129</v>
      </c>
      <c r="B127" s="76" t="s">
        <v>130</v>
      </c>
    </row>
    <row r="128" spans="1:3" s="93" customFormat="1" x14ac:dyDescent="0.25">
      <c r="A128" s="75" t="s">
        <v>131</v>
      </c>
      <c r="B128" s="76" t="s">
        <v>211</v>
      </c>
    </row>
    <row r="129" spans="1:2" s="93" customFormat="1" ht="37.5" x14ac:dyDescent="0.25">
      <c r="A129" s="77" t="s">
        <v>133</v>
      </c>
      <c r="B129" s="78" t="s">
        <v>212</v>
      </c>
    </row>
  </sheetData>
  <pageMargins left="0.70866141732283472" right="0.70866141732283472" top="0.74803149606299213" bottom="0.74803149606299213" header="0.31496062992125984" footer="0.31496062992125984"/>
  <pageSetup paperSize="9" scale="65" fitToHeight="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11</vt:i4>
      </vt:variant>
      <vt:variant>
        <vt:lpstr>Benoemde bereiken</vt:lpstr>
      </vt:variant>
      <vt:variant>
        <vt:i4>10</vt:i4>
      </vt:variant>
    </vt:vector>
  </HeadingPairs>
  <TitlesOfParts>
    <vt:vector size="21" baseType="lpstr">
      <vt:lpstr>Voorblad</vt:lpstr>
      <vt:lpstr>Inhoud</vt:lpstr>
      <vt:lpstr>Handleiding</vt:lpstr>
      <vt:lpstr>1 Sociale netwerken</vt:lpstr>
      <vt:lpstr>2 Digitale overheid</vt:lpstr>
      <vt:lpstr>3 Medische informatie</vt:lpstr>
      <vt:lpstr>4 Internetbankieren</vt:lpstr>
      <vt:lpstr>Technische toelichting</vt:lpstr>
      <vt:lpstr>Bronbestanden</vt:lpstr>
      <vt:lpstr>Wijkdata</vt:lpstr>
      <vt:lpstr>Draaitabel</vt:lpstr>
      <vt:lpstr>'1 Sociale netwerken'!Afdrukbereik</vt:lpstr>
      <vt:lpstr>'2 Digitale overheid'!Afdrukbereik</vt:lpstr>
      <vt:lpstr>'3 Medische informatie'!Afdrukbereik</vt:lpstr>
      <vt:lpstr>'4 Internetbankieren'!Afdrukbereik</vt:lpstr>
      <vt:lpstr>Bronbestanden!Afdrukbereik</vt:lpstr>
      <vt:lpstr>Handleiding!Afdrukbereik</vt:lpstr>
      <vt:lpstr>Inhoud!Afdrukbereik</vt:lpstr>
      <vt:lpstr>'Technische toelichting'!Afdrukbereik</vt:lpstr>
      <vt:lpstr>Voorblad!Afdrukbereik</vt:lpstr>
      <vt:lpstr>wijknamen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Geijtenbeek, L. (Lydia, secundair Productie)</dc:creator>
  <cp:lastModifiedBy>Jansen, J.P. (Jaap, secundair Productie)</cp:lastModifiedBy>
  <cp:lastPrinted>2021-12-01T09:02:13Z</cp:lastPrinted>
  <dcterms:created xsi:type="dcterms:W3CDTF">2015-06-05T18:19:34Z</dcterms:created>
  <dcterms:modified xsi:type="dcterms:W3CDTF">2021-12-02T09:23:21Z</dcterms:modified>
</cp:coreProperties>
</file>