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ArtikelLonen\Actuele versie\Figuren en staten\"/>
    </mc:Choice>
  </mc:AlternateContent>
  <bookViews>
    <workbookView xWindow="0" yWindow="0" windowWidth="13128" windowHeight="6108" tabRatio="727"/>
  </bookViews>
  <sheets>
    <sheet name="StatLine-publicaties lonen" sheetId="13" r:id="rId1"/>
  </sheets>
  <definedNames>
    <definedName name="_xlnm._FilterDatabase" localSheetId="0" hidden="1">'StatLine-publicaties lonen'!$A$2:$M$2</definedName>
  </definedNames>
  <calcPr calcId="162913"/>
</workbook>
</file>

<file path=xl/calcChain.xml><?xml version="1.0" encoding="utf-8"?>
<calcChain xmlns="http://schemas.openxmlformats.org/spreadsheetml/2006/main">
  <c r="H40" i="13" l="1"/>
  <c r="H39" i="13"/>
  <c r="H42" i="13"/>
  <c r="H139" i="13"/>
  <c r="H141" i="13"/>
  <c r="H140" i="13"/>
  <c r="H96" i="13"/>
  <c r="H95" i="13"/>
  <c r="H146" i="13"/>
  <c r="H147" i="13"/>
  <c r="H148" i="13"/>
  <c r="H78" i="13"/>
  <c r="H123" i="13"/>
  <c r="H122" i="13"/>
  <c r="H121" i="13"/>
  <c r="H124" i="13"/>
  <c r="H70" i="13"/>
  <c r="H50" i="13"/>
  <c r="H36" i="13"/>
  <c r="H71" i="13"/>
  <c r="H52" i="13"/>
  <c r="H72" i="13"/>
  <c r="H145" i="13"/>
  <c r="H112" i="13"/>
  <c r="H113" i="13"/>
  <c r="H115" i="13"/>
  <c r="H26" i="13"/>
  <c r="H83" i="13"/>
  <c r="H82" i="13"/>
  <c r="H157" i="13"/>
  <c r="H160" i="13"/>
  <c r="H159" i="13"/>
  <c r="H162" i="13"/>
  <c r="H158" i="13"/>
  <c r="H161" i="13"/>
  <c r="H155" i="13"/>
  <c r="H156" i="13"/>
  <c r="H154" i="13"/>
  <c r="H153" i="13"/>
  <c r="H152" i="13"/>
  <c r="H151" i="13"/>
  <c r="H150" i="13"/>
  <c r="H149" i="13"/>
  <c r="H144" i="13"/>
  <c r="H143" i="13"/>
  <c r="H142" i="13"/>
  <c r="H136" i="13"/>
  <c r="H132" i="13"/>
  <c r="H135" i="13"/>
  <c r="H131" i="13"/>
  <c r="H130" i="13"/>
  <c r="H134" i="13"/>
  <c r="H129" i="13"/>
  <c r="H138" i="13"/>
  <c r="H128" i="13"/>
  <c r="H137" i="13"/>
  <c r="H127" i="13"/>
  <c r="H126" i="13"/>
  <c r="H125" i="13"/>
  <c r="H133" i="13"/>
  <c r="H118" i="13"/>
  <c r="H120" i="13"/>
  <c r="H119" i="13"/>
  <c r="H117" i="13"/>
  <c r="H116" i="13"/>
  <c r="H114" i="13"/>
  <c r="H109" i="13"/>
  <c r="H110" i="13"/>
  <c r="H111" i="13"/>
  <c r="H108" i="13"/>
  <c r="H107" i="13"/>
  <c r="H102" i="13"/>
  <c r="H106" i="13"/>
  <c r="H103" i="13"/>
  <c r="H105" i="13"/>
  <c r="H104" i="13"/>
  <c r="H101" i="13"/>
  <c r="H99" i="13"/>
  <c r="H100" i="13"/>
  <c r="H98" i="13"/>
  <c r="H97" i="13"/>
  <c r="H94" i="13"/>
  <c r="H93" i="13"/>
  <c r="H92" i="13"/>
  <c r="H91" i="13"/>
  <c r="H90" i="13"/>
  <c r="H89" i="13"/>
  <c r="H88" i="13"/>
  <c r="H87" i="13"/>
  <c r="H86" i="13"/>
  <c r="H84" i="13"/>
  <c r="H85" i="13"/>
  <c r="H80" i="13"/>
  <c r="H79" i="13"/>
  <c r="H81" i="13"/>
  <c r="H76" i="13"/>
  <c r="H77" i="13"/>
  <c r="H75" i="13"/>
  <c r="H74" i="13"/>
  <c r="H73" i="13"/>
  <c r="H69" i="13"/>
  <c r="H68" i="13"/>
  <c r="H67" i="13"/>
  <c r="H66" i="13"/>
  <c r="H65" i="13"/>
  <c r="H64" i="13"/>
  <c r="H63" i="13"/>
  <c r="H61" i="13"/>
  <c r="H60" i="13"/>
  <c r="H62" i="13"/>
  <c r="H57" i="13"/>
  <c r="H59" i="13"/>
  <c r="H58" i="13"/>
  <c r="H55" i="13"/>
  <c r="H56" i="13"/>
  <c r="H54" i="13"/>
  <c r="H53" i="13"/>
  <c r="H51" i="13"/>
  <c r="H46" i="13"/>
  <c r="H49" i="13"/>
  <c r="H48" i="13"/>
  <c r="H47" i="13"/>
  <c r="H44" i="13"/>
  <c r="H45" i="13"/>
  <c r="H43" i="13"/>
  <c r="H41" i="13"/>
  <c r="H38" i="13"/>
  <c r="H37" i="13"/>
  <c r="H34" i="13"/>
  <c r="H35" i="13"/>
  <c r="H33" i="13"/>
  <c r="H32" i="13"/>
  <c r="H30" i="13"/>
  <c r="H29" i="13"/>
  <c r="H31" i="13"/>
  <c r="H28" i="13"/>
  <c r="H23" i="13"/>
  <c r="H24" i="13"/>
  <c r="H27" i="13"/>
  <c r="H25" i="13"/>
  <c r="H22" i="13"/>
  <c r="H19" i="13"/>
  <c r="H21" i="13"/>
  <c r="H20" i="13"/>
  <c r="H18" i="13"/>
  <c r="H17" i="13"/>
  <c r="H16" i="13"/>
  <c r="H15" i="13"/>
  <c r="H14" i="13"/>
  <c r="H13" i="13"/>
  <c r="H12" i="13"/>
  <c r="H5" i="13"/>
  <c r="H10" i="13"/>
  <c r="H8" i="13"/>
  <c r="H6" i="13"/>
  <c r="H11" i="13"/>
  <c r="H9" i="13"/>
  <c r="H7" i="13"/>
  <c r="H4" i="13"/>
  <c r="H3" i="13"/>
</calcChain>
</file>

<file path=xl/sharedStrings.xml><?xml version="1.0" encoding="utf-8"?>
<sst xmlns="http://schemas.openxmlformats.org/spreadsheetml/2006/main" count="983" uniqueCount="275">
  <si>
    <t>Arbeid en sociale zekerheid</t>
  </si>
  <si>
    <t>Beroepsbevolking</t>
  </si>
  <si>
    <t>Arbeid en arbeidsmarkt</t>
  </si>
  <si>
    <t>Werkzame beroepsbevolking</t>
  </si>
  <si>
    <t>81901NED</t>
  </si>
  <si>
    <t>Lonen en cao-lonen</t>
  </si>
  <si>
    <t>Lonen, cao-lonen en arbeidskosten</t>
  </si>
  <si>
    <t>Banen, vacatures, werkgelegenheid</t>
  </si>
  <si>
    <t>Arbeidsdeelname</t>
  </si>
  <si>
    <t>84750NED</t>
  </si>
  <si>
    <t>Werkgelegenheid</t>
  </si>
  <si>
    <t>81433ned</t>
  </si>
  <si>
    <t>81432ned</t>
  </si>
  <si>
    <t>84534NED</t>
  </si>
  <si>
    <t>Voortijdig schoolverlaters (VSV)</t>
  </si>
  <si>
    <t>Onderwijs en arbeidsmarkt</t>
  </si>
  <si>
    <t>81463ned</t>
  </si>
  <si>
    <t>81405ned</t>
  </si>
  <si>
    <t>Minimumloon</t>
  </si>
  <si>
    <t>83685NED</t>
  </si>
  <si>
    <t>83686NED</t>
  </si>
  <si>
    <t>84163NED</t>
  </si>
  <si>
    <t>81406ned</t>
  </si>
  <si>
    <t>84183NED</t>
  </si>
  <si>
    <t>Arbeidskosten</t>
  </si>
  <si>
    <t>81431ned</t>
  </si>
  <si>
    <t>Banen</t>
  </si>
  <si>
    <t>81487ned</t>
  </si>
  <si>
    <t>81486ned</t>
  </si>
  <si>
    <t>83451NED</t>
  </si>
  <si>
    <t>84478NED</t>
  </si>
  <si>
    <t>84152NED</t>
  </si>
  <si>
    <t>84157NED</t>
  </si>
  <si>
    <t>81434ned</t>
  </si>
  <si>
    <t>81464ned</t>
  </si>
  <si>
    <t>82838NED</t>
  </si>
  <si>
    <t>83687NED</t>
  </si>
  <si>
    <t>84155NED</t>
  </si>
  <si>
    <t>81462ned</t>
  </si>
  <si>
    <t>84669NED</t>
  </si>
  <si>
    <t>84165NED</t>
  </si>
  <si>
    <t>84156NED</t>
  </si>
  <si>
    <t>81920NED</t>
  </si>
  <si>
    <t>83626NED</t>
  </si>
  <si>
    <t>Zorginstellingen</t>
  </si>
  <si>
    <t>Aanbieders zorg en welzijn</t>
  </si>
  <si>
    <t>Financiën, aanbieders en werkgelegenheid</t>
  </si>
  <si>
    <t>Gezondheid en welzijn</t>
  </si>
  <si>
    <t>81354ned</t>
  </si>
  <si>
    <t>Praktijken en overige aanbieders</t>
  </si>
  <si>
    <t>Wmo</t>
  </si>
  <si>
    <t>Sociaal domein</t>
  </si>
  <si>
    <t>Gezondheid en zorggebruik</t>
  </si>
  <si>
    <t>83652NED</t>
  </si>
  <si>
    <t>83670NED</t>
  </si>
  <si>
    <t>81278ned</t>
  </si>
  <si>
    <t>81201ned</t>
  </si>
  <si>
    <t>Medisch specialistische-, ziekenhuiszorg</t>
  </si>
  <si>
    <t>Medisch Specialistische Zorg</t>
  </si>
  <si>
    <t>84578NED</t>
  </si>
  <si>
    <t>84480NED</t>
  </si>
  <si>
    <t>Landbouw</t>
  </si>
  <si>
    <t>Overige rekeningen</t>
  </si>
  <si>
    <t>Nationale rekeningen</t>
  </si>
  <si>
    <t>Macro-economie</t>
  </si>
  <si>
    <t>84088NED</t>
  </si>
  <si>
    <t>Finale bestedingen en productie</t>
  </si>
  <si>
    <t>Bbp, finale bestedingen en productie</t>
  </si>
  <si>
    <t>84105NED</t>
  </si>
  <si>
    <t>Bruto binnenlands product</t>
  </si>
  <si>
    <t>Arbeid</t>
  </si>
  <si>
    <t>82643NED</t>
  </si>
  <si>
    <t>Alle sectoren</t>
  </si>
  <si>
    <t>Inkomens- en vermogensrekeningen</t>
  </si>
  <si>
    <t>Sector overheid</t>
  </si>
  <si>
    <t>Regio</t>
  </si>
  <si>
    <t>Sector huishoudens</t>
  </si>
  <si>
    <t>84086NED</t>
  </si>
  <si>
    <t>84576NED</t>
  </si>
  <si>
    <t>84122NED</t>
  </si>
  <si>
    <t>84103NED</t>
  </si>
  <si>
    <t>84432NED</t>
  </si>
  <si>
    <t>84101NED</t>
  </si>
  <si>
    <t>84098NED</t>
  </si>
  <si>
    <t>84298NED</t>
  </si>
  <si>
    <t>84297NED</t>
  </si>
  <si>
    <t>84116NED</t>
  </si>
  <si>
    <t>84180NED</t>
  </si>
  <si>
    <t>84458NED</t>
  </si>
  <si>
    <t>84419NED</t>
  </si>
  <si>
    <t>84102NED</t>
  </si>
  <si>
    <t>84106NED</t>
  </si>
  <si>
    <t>Nederland regionaal</t>
  </si>
  <si>
    <t>Energie</t>
  </si>
  <si>
    <t>Bouwen</t>
  </si>
  <si>
    <t>Bouwen en wonen</t>
  </si>
  <si>
    <t>Wonen, woningen en gebouwen</t>
  </si>
  <si>
    <t>Bedrijven</t>
  </si>
  <si>
    <t>Woonlasten</t>
  </si>
  <si>
    <t>Gezondheid, leefstijl, zorggebruik</t>
  </si>
  <si>
    <t>Onderwijs</t>
  </si>
  <si>
    <t>Consumentenprijzen</t>
  </si>
  <si>
    <t>Prijzen</t>
  </si>
  <si>
    <t>Vrije tijd en cultuur</t>
  </si>
  <si>
    <t>Inkomen van personen</t>
  </si>
  <si>
    <t>Inkomen en koopkracht</t>
  </si>
  <si>
    <t>Inkomen en bestedingen</t>
  </si>
  <si>
    <t>Inkomen van huishoudens</t>
  </si>
  <si>
    <t>Regionale inkomensverdeling</t>
  </si>
  <si>
    <t>Inkomen van zelfstandigen</t>
  </si>
  <si>
    <t>Risico op armoede</t>
  </si>
  <si>
    <t>VSV; arbeidsmarkt</t>
  </si>
  <si>
    <t>Bouwnijverheid</t>
  </si>
  <si>
    <t>Research &amp; Development</t>
  </si>
  <si>
    <t>Financiële gegevens</t>
  </si>
  <si>
    <t>Bouwkosten</t>
  </si>
  <si>
    <t>Overheidsfinanciën, macro-economisch</t>
  </si>
  <si>
    <t>Landbouwtelling</t>
  </si>
  <si>
    <t>Cultuur</t>
  </si>
  <si>
    <t>Financiële en zakelijke diensten</t>
  </si>
  <si>
    <t>Zakelijke en overige dienstverlening</t>
  </si>
  <si>
    <t>Kunst</t>
  </si>
  <si>
    <t>Vermogen</t>
  </si>
  <si>
    <t>Industrie</t>
  </si>
  <si>
    <t>Producentenprijzen</t>
  </si>
  <si>
    <t>Huurverhoging woningen</t>
  </si>
  <si>
    <t>Geestelijke gezondheidszorg</t>
  </si>
  <si>
    <t>Conjunctuur</t>
  </si>
  <si>
    <t>Huisartsenzorg</t>
  </si>
  <si>
    <t>Geboortegeneraties; arbeid, uitkeringen</t>
  </si>
  <si>
    <t>82148NED</t>
  </si>
  <si>
    <t>Van ho naar arbeidsmarkt</t>
  </si>
  <si>
    <t>83815NED</t>
  </si>
  <si>
    <t>Voortijdig schoolverlaters (vsv)</t>
  </si>
  <si>
    <t>83832NED</t>
  </si>
  <si>
    <t>Van mbo naar arbeidsmarkt</t>
  </si>
  <si>
    <t>Overheid</t>
  </si>
  <si>
    <t>80444ned</t>
  </si>
  <si>
    <t>83887NED</t>
  </si>
  <si>
    <t>84825NED</t>
  </si>
  <si>
    <t>Geneesmiddelen</t>
  </si>
  <si>
    <t>84476NED</t>
  </si>
  <si>
    <t>80262ned</t>
  </si>
  <si>
    <t>Financiën niet-financiële ondernemingen</t>
  </si>
  <si>
    <t>81837NED</t>
  </si>
  <si>
    <t>Research &amp; Development, innovatie</t>
  </si>
  <si>
    <t>80438ned</t>
  </si>
  <si>
    <t>Energieprijzen en branchegegevens</t>
  </si>
  <si>
    <t>Handel en horeca</t>
  </si>
  <si>
    <t>Kerncijfers per regio</t>
  </si>
  <si>
    <t>Recreatie</t>
  </si>
  <si>
    <t>Sport</t>
  </si>
  <si>
    <t>81156ned</t>
  </si>
  <si>
    <t>84487NED</t>
  </si>
  <si>
    <t>Caribisch Nederland</t>
  </si>
  <si>
    <t>84062NED</t>
  </si>
  <si>
    <t>Werkgelegenheid, lonen en winsten</t>
  </si>
  <si>
    <t>84857NED</t>
  </si>
  <si>
    <t>Basisverzekering</t>
  </si>
  <si>
    <t>81827NED</t>
  </si>
  <si>
    <t>Gedeclareerde zorgkosten</t>
  </si>
  <si>
    <t>81074NED</t>
  </si>
  <si>
    <t>83738NED</t>
  </si>
  <si>
    <t>83241NED</t>
  </si>
  <si>
    <t>84061NED</t>
  </si>
  <si>
    <t>80577ned</t>
  </si>
  <si>
    <t>83932NED</t>
  </si>
  <si>
    <t>84869NED</t>
  </si>
  <si>
    <t>84494NED</t>
  </si>
  <si>
    <t>84466NED</t>
  </si>
  <si>
    <t>84467NED</t>
  </si>
  <si>
    <t>84493NED</t>
  </si>
  <si>
    <t>84640NED</t>
  </si>
  <si>
    <t>84070NED</t>
  </si>
  <si>
    <t>83841NED</t>
  </si>
  <si>
    <t>83931NED</t>
  </si>
  <si>
    <t>84639NED</t>
  </si>
  <si>
    <t>83843NED</t>
  </si>
  <si>
    <t>84641NED</t>
  </si>
  <si>
    <t>83842NED</t>
  </si>
  <si>
    <t>84178NED</t>
  </si>
  <si>
    <t>Landbouw; nationale rekeningen</t>
  </si>
  <si>
    <t>Globalisering</t>
  </si>
  <si>
    <t>Biologische landbouw</t>
  </si>
  <si>
    <t>Primair onderwijs</t>
  </si>
  <si>
    <t>84786NED</t>
  </si>
  <si>
    <t>83532NED</t>
  </si>
  <si>
    <t>Musea</t>
  </si>
  <si>
    <t>70810NED</t>
  </si>
  <si>
    <t>81358ned</t>
  </si>
  <si>
    <t>84142NED</t>
  </si>
  <si>
    <t>Gezonde levensverwachting</t>
  </si>
  <si>
    <t>80298ned</t>
  </si>
  <si>
    <t>84125NED</t>
  </si>
  <si>
    <t>84113NED</t>
  </si>
  <si>
    <t>83821NED</t>
  </si>
  <si>
    <t>83275NED</t>
  </si>
  <si>
    <t>83765NED</t>
  </si>
  <si>
    <t>82339NED</t>
  </si>
  <si>
    <t>83997NED</t>
  </si>
  <si>
    <t>82842NED</t>
  </si>
  <si>
    <t>84274NED</t>
  </si>
  <si>
    <t>84860NED</t>
  </si>
  <si>
    <t>82931NED</t>
  </si>
  <si>
    <t>84583NED</t>
  </si>
  <si>
    <t>84286NED</t>
  </si>
  <si>
    <t>84590NED</t>
  </si>
  <si>
    <t>Overheidsfinanciën; EU-richtlijn 2011/85</t>
  </si>
  <si>
    <t>83440NED</t>
  </si>
  <si>
    <t>84448NED</t>
  </si>
  <si>
    <t>83552NED</t>
  </si>
  <si>
    <t>82373NED</t>
  </si>
  <si>
    <t>83364NED</t>
  </si>
  <si>
    <t>82518NED</t>
  </si>
  <si>
    <t>82519NED</t>
  </si>
  <si>
    <t>83220NED</t>
  </si>
  <si>
    <t>84799NED</t>
  </si>
  <si>
    <t>60039fvw</t>
  </si>
  <si>
    <t>7508rec</t>
  </si>
  <si>
    <t>7507inst</t>
  </si>
  <si>
    <t>84132NED</t>
  </si>
  <si>
    <t>83934NED</t>
  </si>
  <si>
    <t>83739NED</t>
  </si>
  <si>
    <t>83740NED</t>
  </si>
  <si>
    <t>83487NED</t>
  </si>
  <si>
    <t>70256NED</t>
  </si>
  <si>
    <t>84138NED</t>
  </si>
  <si>
    <t>83718NED</t>
  </si>
  <si>
    <t>83381NED</t>
  </si>
  <si>
    <t/>
  </si>
  <si>
    <t>uurloon</t>
  </si>
  <si>
    <t>uurloon,  maandloon,  jaarloon</t>
  </si>
  <si>
    <t>maandloon</t>
  </si>
  <si>
    <t>inkomen werknemer</t>
  </si>
  <si>
    <t>maandloon kwintielen</t>
  </si>
  <si>
    <t>arbeidskosten</t>
  </si>
  <si>
    <t>inkomen zelfstandige</t>
  </si>
  <si>
    <t>inkomen</t>
  </si>
  <si>
    <t>loonkosten</t>
  </si>
  <si>
    <t>besteedbaar inkomen</t>
  </si>
  <si>
    <t>beloning werknemers</t>
  </si>
  <si>
    <t xml:space="preserve">nationaal </t>
  </si>
  <si>
    <t>nationaal inkomen</t>
  </si>
  <si>
    <t>inkomen, beloning</t>
  </si>
  <si>
    <t>beloning</t>
  </si>
  <si>
    <t>personeelskosten, arbeidskosten</t>
  </si>
  <si>
    <t>personeelskosten</t>
  </si>
  <si>
    <t>personeelskosten, loonkosten</t>
  </si>
  <si>
    <t>brutoloon</t>
  </si>
  <si>
    <t>index</t>
  </si>
  <si>
    <t>beloning, inkomen</t>
  </si>
  <si>
    <t>arbeidskosten, loonkosten</t>
  </si>
  <si>
    <t>beloning, brutolonen</t>
  </si>
  <si>
    <t>beloning, bruto loon</t>
  </si>
  <si>
    <t>percentage van wettelijk minimumloon</t>
  </si>
  <si>
    <t>gemiddeld loon, loonklassen</t>
  </si>
  <si>
    <t>ten opzichte van inkomensgrens voor economische zelfstandigheid</t>
  </si>
  <si>
    <t>per eenheid product</t>
  </si>
  <si>
    <t>Code</t>
  </si>
  <si>
    <t>Thema niveau 1</t>
  </si>
  <si>
    <t>Thema niveau 2</t>
  </si>
  <si>
    <t>Thema niveau 3</t>
  </si>
  <si>
    <t>Thema niveau 4</t>
  </si>
  <si>
    <t>Loonbegrip</t>
  </si>
  <si>
    <t>Loonbegrip aanvulling</t>
  </si>
  <si>
    <t>Naam StatLine-publicatie en link</t>
  </si>
  <si>
    <t>uurloon, loonklassen</t>
  </si>
  <si>
    <t>loonkosten, beloning, brutoloon</t>
  </si>
  <si>
    <t>index uurloon</t>
  </si>
  <si>
    <t>brutoloon, loonkosten</t>
  </si>
  <si>
    <t>personeelskosten, brutoloon</t>
  </si>
  <si>
    <t>index per uur en per maand</t>
  </si>
  <si>
    <t>Aantal thema's</t>
  </si>
  <si>
    <t>percentage van  sociaal minimum</t>
  </si>
  <si>
    <t>Bijlage 1. StatLine-tabellen met uitkomsten over lonen of loonkosten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</si>
</sst>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/>
    <xf numFmtId="0" fontId="0" fillId="2" borderId="0" xfId="0" applyFill="1"/>
    <xf numFmtId="0" fontId="2" fillId="3" borderId="0" xfId="0" applyFont="1" applyFill="1" applyBorder="1"/>
    <xf numFmtId="0" fontId="0" fillId="4" borderId="0" xfId="0" applyFill="1"/>
    <xf numFmtId="0" fontId="3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abSelected="1" zoomScaleNormal="100" workbookViewId="0">
      <pane ySplit="2" topLeftCell="A3" activePane="bottomLeft" state="frozen"/>
      <selection pane="bottomLeft"/>
    </sheetView>
  </sheetViews>
  <sheetFormatPr defaultRowHeight="14.4" x14ac:dyDescent="0.3"/>
  <cols>
    <col min="2" max="2" width="2.44140625" customWidth="1"/>
    <col min="3" max="6" width="27.109375" customWidth="1"/>
    <col min="7" max="7" width="2.44140625" customWidth="1"/>
    <col min="8" max="8" width="81" customWidth="1"/>
    <col min="9" max="9" width="13.44140625" customWidth="1"/>
    <col min="10" max="10" width="2.44140625" customWidth="1"/>
    <col min="11" max="11" width="28.88671875" customWidth="1"/>
    <col min="12" max="12" width="40.109375" customWidth="1"/>
    <col min="13" max="13" width="11.44140625" customWidth="1"/>
  </cols>
  <sheetData>
    <row r="1" spans="1:12" x14ac:dyDescent="0.3">
      <c r="A1" s="5" t="s">
        <v>274</v>
      </c>
    </row>
    <row r="2" spans="1:12" x14ac:dyDescent="0.3">
      <c r="A2" s="3" t="s">
        <v>258</v>
      </c>
      <c r="B2" s="3"/>
      <c r="C2" s="2" t="s">
        <v>259</v>
      </c>
      <c r="D2" s="2" t="s">
        <v>260</v>
      </c>
      <c r="E2" s="2" t="s">
        <v>261</v>
      </c>
      <c r="F2" s="2" t="s">
        <v>262</v>
      </c>
      <c r="G2" s="3"/>
      <c r="H2" s="3" t="s">
        <v>265</v>
      </c>
      <c r="I2" s="2" t="s">
        <v>272</v>
      </c>
      <c r="J2" s="3"/>
      <c r="K2" s="2" t="s">
        <v>263</v>
      </c>
      <c r="L2" s="2" t="s">
        <v>264</v>
      </c>
    </row>
    <row r="3" spans="1:12" x14ac:dyDescent="0.3">
      <c r="A3" t="s">
        <v>39</v>
      </c>
      <c r="B3" s="4"/>
      <c r="C3" t="s">
        <v>0</v>
      </c>
      <c r="D3" t="s">
        <v>2</v>
      </c>
      <c r="E3" t="s">
        <v>7</v>
      </c>
      <c r="F3" t="s">
        <v>26</v>
      </c>
      <c r="G3" s="4"/>
      <c r="H3" s="1" t="str">
        <f>HYPERLINK("http://opendata.cbs.nl/statline/#/CBS/nl/dataset/84669NED","Banen van werknemers; internationaliseringskenmerken van bedrijven")</f>
        <v>Banen van werknemers; internationaliseringskenmerken van bedrijven</v>
      </c>
      <c r="I3">
        <v>1</v>
      </c>
      <c r="J3" s="4"/>
      <c r="K3" t="s">
        <v>248</v>
      </c>
      <c r="L3" t="s">
        <v>266</v>
      </c>
    </row>
    <row r="4" spans="1:12" x14ac:dyDescent="0.3">
      <c r="A4" t="s">
        <v>25</v>
      </c>
      <c r="B4" s="4"/>
      <c r="C4" t="s">
        <v>0</v>
      </c>
      <c r="D4" t="s">
        <v>2</v>
      </c>
      <c r="E4" t="s">
        <v>7</v>
      </c>
      <c r="F4" t="s">
        <v>10</v>
      </c>
      <c r="G4" s="4"/>
      <c r="H4" s="1" t="str">
        <f>HYPERLINK("http://opendata.cbs.nl/statline/#/CBS/nl/dataset/81431ned","Werkgelegenheid; banen, lonen, arbeidsduur, SBI2008; kerncijfers")</f>
        <v>Werkgelegenheid; banen, lonen, arbeidsduur, SBI2008; kerncijfers</v>
      </c>
      <c r="I4">
        <v>1</v>
      </c>
      <c r="J4" s="4"/>
      <c r="K4" t="s">
        <v>248</v>
      </c>
      <c r="L4" t="s">
        <v>231</v>
      </c>
    </row>
    <row r="5" spans="1:12" x14ac:dyDescent="0.3">
      <c r="A5" t="s">
        <v>29</v>
      </c>
      <c r="B5" s="4"/>
      <c r="C5" t="s">
        <v>0</v>
      </c>
      <c r="D5" t="s">
        <v>2</v>
      </c>
      <c r="E5" t="s">
        <v>7</v>
      </c>
      <c r="F5" t="s">
        <v>10</v>
      </c>
      <c r="G5" s="4"/>
      <c r="H5" s="1" t="str">
        <f>HYPERLINK("http://opendata.cbs.nl/statline/#/CBS/nl/dataset/83451NED","Werkgelegenheid; banen, lonen, SBI2008 per maand")</f>
        <v>Werkgelegenheid; banen, lonen, SBI2008 per maand</v>
      </c>
      <c r="I5">
        <v>1</v>
      </c>
      <c r="J5" s="4"/>
      <c r="K5" t="s">
        <v>248</v>
      </c>
      <c r="L5" t="s">
        <v>232</v>
      </c>
    </row>
    <row r="6" spans="1:12" x14ac:dyDescent="0.3">
      <c r="A6" t="s">
        <v>38</v>
      </c>
      <c r="B6" s="4"/>
      <c r="C6" t="s">
        <v>0</v>
      </c>
      <c r="D6" t="s">
        <v>2</v>
      </c>
      <c r="E6" t="s">
        <v>7</v>
      </c>
      <c r="F6" t="s">
        <v>10</v>
      </c>
      <c r="G6" s="4"/>
      <c r="H6" s="1" t="str">
        <f>HYPERLINK("http://opendata.cbs.nl/statline/#/CBS/nl/dataset/81462ned","Werkgelegenheid; geslacht, dienstverband, bedrijfsgrootte, cao-sector")</f>
        <v>Werkgelegenheid; geslacht, dienstverband, bedrijfsgrootte, cao-sector</v>
      </c>
      <c r="I6">
        <v>1</v>
      </c>
      <c r="J6" s="4"/>
      <c r="K6" t="s">
        <v>248</v>
      </c>
      <c r="L6" t="s">
        <v>231</v>
      </c>
    </row>
    <row r="7" spans="1:12" x14ac:dyDescent="0.3">
      <c r="A7" t="s">
        <v>12</v>
      </c>
      <c r="B7" s="4"/>
      <c r="C7" t="s">
        <v>0</v>
      </c>
      <c r="D7" t="s">
        <v>2</v>
      </c>
      <c r="E7" t="s">
        <v>7</v>
      </c>
      <c r="F7" t="s">
        <v>10</v>
      </c>
      <c r="G7" s="4"/>
      <c r="H7" s="1" t="str">
        <f>HYPERLINK("http://opendata.cbs.nl/statline/#/CBS/nl/dataset/81432ned","Werkgelegenheid; geslacht, dienstverband, bedrijfsgrootte, SBI2008")</f>
        <v>Werkgelegenheid; geslacht, dienstverband, bedrijfsgrootte, SBI2008</v>
      </c>
      <c r="I7">
        <v>1</v>
      </c>
      <c r="J7" s="4"/>
      <c r="K7" t="s">
        <v>248</v>
      </c>
      <c r="L7" t="s">
        <v>231</v>
      </c>
    </row>
    <row r="8" spans="1:12" x14ac:dyDescent="0.3">
      <c r="A8" t="s">
        <v>16</v>
      </c>
      <c r="B8" s="4"/>
      <c r="C8" t="s">
        <v>0</v>
      </c>
      <c r="D8" t="s">
        <v>2</v>
      </c>
      <c r="E8" t="s">
        <v>7</v>
      </c>
      <c r="F8" t="s">
        <v>10</v>
      </c>
      <c r="G8" s="4"/>
      <c r="H8" s="1" t="str">
        <f>HYPERLINK("http://opendata.cbs.nl/statline/#/CBS/nl/dataset/81463ned","Werkgelegenheid; geslacht, dienstverband, kenmerken baan, cao-sector")</f>
        <v>Werkgelegenheid; geslacht, dienstverband, kenmerken baan, cao-sector</v>
      </c>
      <c r="I8">
        <v>1</v>
      </c>
      <c r="J8" s="4"/>
      <c r="K8" t="s">
        <v>248</v>
      </c>
      <c r="L8" t="s">
        <v>231</v>
      </c>
    </row>
    <row r="9" spans="1:12" x14ac:dyDescent="0.3">
      <c r="A9" t="s">
        <v>11</v>
      </c>
      <c r="B9" s="4"/>
      <c r="C9" t="s">
        <v>0</v>
      </c>
      <c r="D9" t="s">
        <v>2</v>
      </c>
      <c r="E9" t="s">
        <v>7</v>
      </c>
      <c r="F9" t="s">
        <v>10</v>
      </c>
      <c r="G9" s="4"/>
      <c r="H9" s="1" t="str">
        <f>HYPERLINK("http://opendata.cbs.nl/statline/#/CBS/nl/dataset/81433ned","Werkgelegenheid; geslacht, dienstverband, kenmerken baan, SBI2008")</f>
        <v>Werkgelegenheid; geslacht, dienstverband, kenmerken baan, SBI2008</v>
      </c>
      <c r="I9">
        <v>1</v>
      </c>
      <c r="J9" s="4"/>
      <c r="K9" t="s">
        <v>248</v>
      </c>
      <c r="L9" t="s">
        <v>231</v>
      </c>
    </row>
    <row r="10" spans="1:12" x14ac:dyDescent="0.3">
      <c r="A10" t="s">
        <v>34</v>
      </c>
      <c r="B10" s="4"/>
      <c r="C10" t="s">
        <v>0</v>
      </c>
      <c r="D10" t="s">
        <v>2</v>
      </c>
      <c r="E10" t="s">
        <v>7</v>
      </c>
      <c r="F10" t="s">
        <v>10</v>
      </c>
      <c r="G10" s="4"/>
      <c r="H10" s="1" t="str">
        <f>HYPERLINK("http://opendata.cbs.nl/statline/#/CBS/nl/dataset/81464ned","Werkgelegenheid; geslacht, dienstverband, kenmerken werknemer, cao-sector")</f>
        <v>Werkgelegenheid; geslacht, dienstverband, kenmerken werknemer, cao-sector</v>
      </c>
      <c r="I10">
        <v>1</v>
      </c>
      <c r="J10" s="4"/>
      <c r="K10" t="s">
        <v>248</v>
      </c>
      <c r="L10" t="s">
        <v>231</v>
      </c>
    </row>
    <row r="11" spans="1:12" x14ac:dyDescent="0.3">
      <c r="A11" t="s">
        <v>33</v>
      </c>
      <c r="B11" s="4"/>
      <c r="C11" t="s">
        <v>0</v>
      </c>
      <c r="D11" t="s">
        <v>2</v>
      </c>
      <c r="E11" t="s">
        <v>7</v>
      </c>
      <c r="F11" t="s">
        <v>10</v>
      </c>
      <c r="G11" s="4"/>
      <c r="H11" s="1" t="str">
        <f>HYPERLINK("http://opendata.cbs.nl/statline/#/CBS/nl/dataset/81434ned","Werkgelegenheid; geslacht, dienstverband, kenmerken werknemer, SBI2008")</f>
        <v>Werkgelegenheid; geslacht, dienstverband, kenmerken werknemer, SBI2008</v>
      </c>
      <c r="I11">
        <v>1</v>
      </c>
      <c r="J11" s="4"/>
      <c r="K11" t="s">
        <v>248</v>
      </c>
      <c r="L11" t="s">
        <v>231</v>
      </c>
    </row>
    <row r="12" spans="1:12" x14ac:dyDescent="0.3">
      <c r="A12" t="s">
        <v>9</v>
      </c>
      <c r="B12" s="4"/>
      <c r="C12" t="s">
        <v>0</v>
      </c>
      <c r="D12" t="s">
        <v>2</v>
      </c>
      <c r="E12" t="s">
        <v>7</v>
      </c>
      <c r="F12" t="s">
        <v>10</v>
      </c>
      <c r="G12" s="4"/>
      <c r="H12" s="1" t="str">
        <f>HYPERLINK("http://opendata.cbs.nl/statline/#/CBS/nl/dataset/84750NED","Werknemers geboren in buitenland; wel/niet ingezeten, persoonskenmerken")</f>
        <v>Werknemers geboren in buitenland; wel/niet ingezeten, persoonskenmerken</v>
      </c>
      <c r="I12">
        <v>1</v>
      </c>
      <c r="J12" s="4"/>
      <c r="K12" t="s">
        <v>248</v>
      </c>
      <c r="L12" t="s">
        <v>230</v>
      </c>
    </row>
    <row r="13" spans="1:12" x14ac:dyDescent="0.3">
      <c r="A13" t="s">
        <v>36</v>
      </c>
      <c r="B13" s="4"/>
      <c r="C13" t="s">
        <v>0</v>
      </c>
      <c r="D13" t="s">
        <v>2</v>
      </c>
      <c r="E13" t="s">
        <v>1</v>
      </c>
      <c r="F13" t="s">
        <v>8</v>
      </c>
      <c r="G13" s="4"/>
      <c r="H13" s="1" t="str">
        <f>HYPERLINK("http://opendata.cbs.nl/statline/#/CBS/nl/dataset/83687NED","Beroeps- en niet-beroepsbevolking; gemiddeld inkomen en arbeidspositie")</f>
        <v>Beroeps- en niet-beroepsbevolking; gemiddeld inkomen en arbeidspositie</v>
      </c>
      <c r="I13">
        <v>2</v>
      </c>
      <c r="J13" s="4"/>
      <c r="K13" t="s">
        <v>237</v>
      </c>
      <c r="L13" t="s">
        <v>233</v>
      </c>
    </row>
    <row r="14" spans="1:12" x14ac:dyDescent="0.3">
      <c r="A14" t="s">
        <v>19</v>
      </c>
      <c r="B14" s="4"/>
      <c r="C14" t="s">
        <v>0</v>
      </c>
      <c r="D14" t="s">
        <v>2</v>
      </c>
      <c r="E14" t="s">
        <v>1</v>
      </c>
      <c r="F14" t="s">
        <v>3</v>
      </c>
      <c r="G14" s="4"/>
      <c r="H14" s="1" t="str">
        <f>HYPERLINK("http://opendata.cbs.nl/statline/#/CBS/nl/dataset/83685NED","Werkzame beroepsbevolking; arbeidspositie partner, inkomen en kenmerken")</f>
        <v>Werkzame beroepsbevolking; arbeidspositie partner, inkomen en kenmerken</v>
      </c>
      <c r="I14">
        <v>1</v>
      </c>
      <c r="J14" s="4"/>
      <c r="K14" t="s">
        <v>237</v>
      </c>
      <c r="L14" t="s">
        <v>233</v>
      </c>
    </row>
    <row r="15" spans="1:12" x14ac:dyDescent="0.3">
      <c r="A15" t="s">
        <v>20</v>
      </c>
      <c r="B15" s="4"/>
      <c r="C15" t="s">
        <v>0</v>
      </c>
      <c r="D15" t="s">
        <v>2</v>
      </c>
      <c r="E15" t="s">
        <v>1</v>
      </c>
      <c r="F15" t="s">
        <v>3</v>
      </c>
      <c r="G15" s="4"/>
      <c r="H15" s="1" t="str">
        <f>HYPERLINK("http://opendata.cbs.nl/statline/#/CBS/nl/dataset/83686NED","Werkzame beroepsbevolking; gemiddeld inkomen")</f>
        <v>Werkzame beroepsbevolking; gemiddeld inkomen</v>
      </c>
      <c r="I15">
        <v>2</v>
      </c>
      <c r="J15" s="4"/>
      <c r="K15" t="s">
        <v>237</v>
      </c>
      <c r="L15" t="s">
        <v>233</v>
      </c>
    </row>
    <row r="16" spans="1:12" x14ac:dyDescent="0.3">
      <c r="A16" t="s">
        <v>30</v>
      </c>
      <c r="B16" s="4"/>
      <c r="C16" t="s">
        <v>0</v>
      </c>
      <c r="D16" t="s">
        <v>2</v>
      </c>
      <c r="E16" t="s">
        <v>1</v>
      </c>
      <c r="F16" t="s">
        <v>3</v>
      </c>
      <c r="G16" s="4"/>
      <c r="H16" s="1" t="str">
        <f>HYPERLINK("http://opendata.cbs.nl/statline/#/CBS/nl/dataset/84478NED","Zelfstandigen; persoonskenmerken en bedrijfstak (SBI 2008)")</f>
        <v>Zelfstandigen; persoonskenmerken en bedrijfstak (SBI 2008)</v>
      </c>
      <c r="I16">
        <v>1</v>
      </c>
      <c r="J16" s="4"/>
      <c r="K16" t="s">
        <v>237</v>
      </c>
      <c r="L16" t="s">
        <v>236</v>
      </c>
    </row>
    <row r="17" spans="1:12" x14ac:dyDescent="0.3">
      <c r="A17" t="s">
        <v>130</v>
      </c>
      <c r="B17" s="4"/>
      <c r="C17" t="s">
        <v>0</v>
      </c>
      <c r="D17" t="s">
        <v>2</v>
      </c>
      <c r="E17" t="s">
        <v>129</v>
      </c>
      <c r="F17" t="s">
        <v>229</v>
      </c>
      <c r="G17" s="4"/>
      <c r="H17" s="1" t="str">
        <f>HYPERLINK("http://opendata.cbs.nl/statline/#/CBS/nl/dataset/82148NED","Personen met baan; leeftijd, migratieachtergrond, geboortegeneratie")</f>
        <v>Personen met baan; leeftijd, migratieachtergrond, geboortegeneratie</v>
      </c>
      <c r="I17">
        <v>1</v>
      </c>
      <c r="J17" s="4"/>
      <c r="K17" t="s">
        <v>248</v>
      </c>
      <c r="L17" t="s">
        <v>234</v>
      </c>
    </row>
    <row r="18" spans="1:12" x14ac:dyDescent="0.3">
      <c r="A18" t="s">
        <v>31</v>
      </c>
      <c r="B18" s="4"/>
      <c r="C18" t="s">
        <v>0</v>
      </c>
      <c r="D18" t="s">
        <v>2</v>
      </c>
      <c r="E18" t="s">
        <v>6</v>
      </c>
      <c r="F18" t="s">
        <v>24</v>
      </c>
      <c r="G18" s="4"/>
      <c r="H18" s="1" t="str">
        <f>HYPERLINK("http://opendata.cbs.nl/statline/#/CBS/nl/dataset/84152NED","Arbeidskosten; bedrijfsgrootte, bedrijfstak SBI2008, 2016")</f>
        <v>Arbeidskosten; bedrijfsgrootte, bedrijfstak SBI2008, 2016</v>
      </c>
      <c r="I18">
        <v>1</v>
      </c>
      <c r="J18" s="4"/>
      <c r="K18" t="s">
        <v>235</v>
      </c>
    </row>
    <row r="19" spans="1:12" x14ac:dyDescent="0.3">
      <c r="A19" t="s">
        <v>32</v>
      </c>
      <c r="B19" s="4"/>
      <c r="C19" t="s">
        <v>0</v>
      </c>
      <c r="D19" t="s">
        <v>2</v>
      </c>
      <c r="E19" t="s">
        <v>6</v>
      </c>
      <c r="F19" t="s">
        <v>24</v>
      </c>
      <c r="G19" s="4"/>
      <c r="H19" s="1" t="str">
        <f>HYPERLINK("http://opendata.cbs.nl/statline/#/CBS/nl/dataset/84157NED","Arbeidskosten; structuur arbeidskosten, bedrijfsklasse SBI2008, 2016")</f>
        <v>Arbeidskosten; structuur arbeidskosten, bedrijfsklasse SBI2008, 2016</v>
      </c>
      <c r="I19">
        <v>1</v>
      </c>
      <c r="J19" s="4"/>
      <c r="K19" t="s">
        <v>235</v>
      </c>
    </row>
    <row r="20" spans="1:12" x14ac:dyDescent="0.3">
      <c r="A20" t="s">
        <v>37</v>
      </c>
      <c r="B20" s="4"/>
      <c r="C20" t="s">
        <v>0</v>
      </c>
      <c r="D20" t="s">
        <v>2</v>
      </c>
      <c r="E20" t="s">
        <v>6</v>
      </c>
      <c r="F20" t="s">
        <v>24</v>
      </c>
      <c r="G20" s="4"/>
      <c r="H20" s="1" t="str">
        <f>HYPERLINK("http://opendata.cbs.nl/statline/#/CBS/nl/dataset/84155NED","Arbeidskosten; structuur arbeidskosten, bedrijfstak SBI2008")</f>
        <v>Arbeidskosten; structuur arbeidskosten, bedrijfstak SBI2008</v>
      </c>
      <c r="I20">
        <v>1</v>
      </c>
      <c r="J20" s="4"/>
      <c r="K20" t="s">
        <v>235</v>
      </c>
    </row>
    <row r="21" spans="1:12" x14ac:dyDescent="0.3">
      <c r="A21" t="s">
        <v>41</v>
      </c>
      <c r="B21" s="4"/>
      <c r="C21" t="s">
        <v>0</v>
      </c>
      <c r="D21" t="s">
        <v>2</v>
      </c>
      <c r="E21" t="s">
        <v>6</v>
      </c>
      <c r="F21" t="s">
        <v>24</v>
      </c>
      <c r="G21" s="4"/>
      <c r="H21" s="1" t="str">
        <f>HYPERLINK("http://opendata.cbs.nl/statline/#/CBS/nl/dataset/84156NED","Arbeidskosten; structuur arbeidskosten, -duur, bedrijfstak SBI2008, 2016")</f>
        <v>Arbeidskosten; structuur arbeidskosten, -duur, bedrijfstak SBI2008, 2016</v>
      </c>
      <c r="I21">
        <v>1</v>
      </c>
      <c r="J21" s="4"/>
      <c r="K21" t="s">
        <v>235</v>
      </c>
    </row>
    <row r="22" spans="1:12" x14ac:dyDescent="0.3">
      <c r="A22" t="s">
        <v>23</v>
      </c>
      <c r="B22" s="4"/>
      <c r="C22" t="s">
        <v>0</v>
      </c>
      <c r="D22" t="s">
        <v>2</v>
      </c>
      <c r="E22" t="s">
        <v>6</v>
      </c>
      <c r="F22" t="s">
        <v>24</v>
      </c>
      <c r="G22" s="4"/>
      <c r="H22" s="1" t="str">
        <f>HYPERLINK("http://opendata.cbs.nl/statline/#/CBS/nl/dataset/84183NED","Prijs van arbeid; index 2015=100; nationale rekeningen ")</f>
        <v xml:space="preserve">Prijs van arbeid; index 2015=100; nationale rekeningen </v>
      </c>
      <c r="I22">
        <v>2</v>
      </c>
      <c r="J22" s="4"/>
      <c r="K22" t="s">
        <v>238</v>
      </c>
      <c r="L22" t="s">
        <v>249</v>
      </c>
    </row>
    <row r="23" spans="1:12" x14ac:dyDescent="0.3">
      <c r="A23" t="s">
        <v>40</v>
      </c>
      <c r="B23" s="4"/>
      <c r="C23" t="s">
        <v>0</v>
      </c>
      <c r="D23" t="s">
        <v>2</v>
      </c>
      <c r="E23" t="s">
        <v>6</v>
      </c>
      <c r="F23" t="s">
        <v>5</v>
      </c>
      <c r="G23" s="4"/>
      <c r="H23" s="1" t="str">
        <f>HYPERLINK("http://opendata.cbs.nl/statline/#/CBS/nl/dataset/84165NED","Beloning en arbeidsvolume van werknemers; bedrijfstak, nationale rekeningen")</f>
        <v>Beloning en arbeidsvolume van werknemers; bedrijfstak, nationale rekeningen</v>
      </c>
      <c r="I23">
        <v>2</v>
      </c>
      <c r="J23" s="4"/>
      <c r="K23" t="s">
        <v>267</v>
      </c>
    </row>
    <row r="24" spans="1:12" x14ac:dyDescent="0.3">
      <c r="A24" t="s">
        <v>21</v>
      </c>
      <c r="B24" s="4"/>
      <c r="C24" t="s">
        <v>0</v>
      </c>
      <c r="D24" t="s">
        <v>2</v>
      </c>
      <c r="E24" t="s">
        <v>6</v>
      </c>
      <c r="F24" t="s">
        <v>5</v>
      </c>
      <c r="G24" s="4"/>
      <c r="H24" s="1" t="str">
        <f>HYPERLINK("http://opendata.cbs.nl/statline/#/CBS/nl/dataset/84163NED","Beloning en arbeidsvolume van werknemers; kwartalen, nationale rekeningen")</f>
        <v>Beloning en arbeidsvolume van werknemers; kwartalen, nationale rekeningen</v>
      </c>
      <c r="I24">
        <v>2</v>
      </c>
      <c r="J24" s="4"/>
      <c r="K24" t="s">
        <v>267</v>
      </c>
    </row>
    <row r="25" spans="1:12" x14ac:dyDescent="0.3">
      <c r="A25" t="s">
        <v>42</v>
      </c>
      <c r="B25" s="4"/>
      <c r="C25" t="s">
        <v>0</v>
      </c>
      <c r="D25" t="s">
        <v>2</v>
      </c>
      <c r="E25" t="s">
        <v>6</v>
      </c>
      <c r="F25" t="s">
        <v>5</v>
      </c>
      <c r="G25" s="4"/>
      <c r="H25" s="1" t="str">
        <f>HYPERLINK("http://opendata.cbs.nl/statline/#/CBS/nl/dataset/81920NED","Beloningsverschillen tussen mannen en vrouwen; bedrijfstakken (SBI 2008)")</f>
        <v>Beloningsverschillen tussen mannen en vrouwen; bedrijfstakken (SBI 2008)</v>
      </c>
      <c r="I25">
        <v>1</v>
      </c>
      <c r="J25" s="4"/>
      <c r="K25" t="s">
        <v>248</v>
      </c>
      <c r="L25" t="s">
        <v>268</v>
      </c>
    </row>
    <row r="26" spans="1:12" x14ac:dyDescent="0.3">
      <c r="A26" t="s">
        <v>4</v>
      </c>
      <c r="B26" s="4"/>
      <c r="C26" t="s">
        <v>0</v>
      </c>
      <c r="D26" t="s">
        <v>2</v>
      </c>
      <c r="E26" t="s">
        <v>6</v>
      </c>
      <c r="F26" t="s">
        <v>5</v>
      </c>
      <c r="G26" s="4"/>
      <c r="H26" s="1" t="str">
        <f>HYPERLINK("http://opendata.cbs.nl/statline/#/CBS/nl/dataset/81901NED","Beloningsverschillen tussen mannen en vrouwen; kenmerken baan, werknemer")</f>
        <v>Beloningsverschillen tussen mannen en vrouwen; kenmerken baan, werknemer</v>
      </c>
      <c r="I26">
        <v>1</v>
      </c>
      <c r="J26" s="4"/>
      <c r="K26" t="s">
        <v>248</v>
      </c>
      <c r="L26" t="s">
        <v>249</v>
      </c>
    </row>
    <row r="27" spans="1:12" x14ac:dyDescent="0.3">
      <c r="A27" t="s">
        <v>35</v>
      </c>
      <c r="B27" s="4"/>
      <c r="C27" t="s">
        <v>0</v>
      </c>
      <c r="D27" t="s">
        <v>2</v>
      </c>
      <c r="E27" t="s">
        <v>6</v>
      </c>
      <c r="F27" t="s">
        <v>5</v>
      </c>
      <c r="G27" s="4"/>
      <c r="H27" s="1" t="str">
        <f>HYPERLINK("http://opendata.cbs.nl/statline/#/CBS/nl/dataset/82838NED","Cao-lonen, contractuele loonkosten en arbeidsduur; indexcijfers (2010=100)")</f>
        <v>Cao-lonen, contractuele loonkosten en arbeidsduur; indexcijfers (2010=100)</v>
      </c>
      <c r="I27">
        <v>1</v>
      </c>
      <c r="J27" s="4"/>
      <c r="K27" t="s">
        <v>269</v>
      </c>
      <c r="L27" t="s">
        <v>271</v>
      </c>
    </row>
    <row r="28" spans="1:12" x14ac:dyDescent="0.3">
      <c r="A28" t="s">
        <v>17</v>
      </c>
      <c r="B28" s="4"/>
      <c r="C28" t="s">
        <v>0</v>
      </c>
      <c r="D28" t="s">
        <v>2</v>
      </c>
      <c r="E28" t="s">
        <v>6</v>
      </c>
      <c r="F28" t="s">
        <v>18</v>
      </c>
      <c r="G28" s="4"/>
      <c r="H28" s="1" t="str">
        <f>HYPERLINK("http://opendata.cbs.nl/statline/#/CBS/nl/dataset/81405ned","Werkgelegenheid en minimumloon; kenmerken baan, bedrijfsgrootte, SBI2008")</f>
        <v>Werkgelegenheid en minimumloon; kenmerken baan, bedrijfsgrootte, SBI2008</v>
      </c>
      <c r="I28">
        <v>1</v>
      </c>
      <c r="J28" s="4"/>
      <c r="K28" t="s">
        <v>248</v>
      </c>
      <c r="L28" t="s">
        <v>254</v>
      </c>
    </row>
    <row r="29" spans="1:12" x14ac:dyDescent="0.3">
      <c r="A29" t="s">
        <v>28</v>
      </c>
      <c r="B29" s="4"/>
      <c r="C29" t="s">
        <v>0</v>
      </c>
      <c r="D29" t="s">
        <v>2</v>
      </c>
      <c r="E29" t="s">
        <v>6</v>
      </c>
      <c r="F29" t="s">
        <v>18</v>
      </c>
      <c r="G29" s="4"/>
      <c r="H29" s="1" t="str">
        <f>HYPERLINK("http://opendata.cbs.nl/statline/#/CBS/nl/dataset/81486ned","Werkgelegenheid en minimumloon; kenmerken baan, cao")</f>
        <v>Werkgelegenheid en minimumloon; kenmerken baan, cao</v>
      </c>
      <c r="I29">
        <v>1</v>
      </c>
      <c r="J29" s="4"/>
      <c r="K29" t="s">
        <v>248</v>
      </c>
      <c r="L29" t="s">
        <v>254</v>
      </c>
    </row>
    <row r="30" spans="1:12" x14ac:dyDescent="0.3">
      <c r="A30" t="s">
        <v>27</v>
      </c>
      <c r="B30" s="4"/>
      <c r="C30" t="s">
        <v>0</v>
      </c>
      <c r="D30" t="s">
        <v>2</v>
      </c>
      <c r="E30" t="s">
        <v>6</v>
      </c>
      <c r="F30" t="s">
        <v>18</v>
      </c>
      <c r="G30" s="4"/>
      <c r="H30" s="1" t="str">
        <f>HYPERLINK("http://opendata.cbs.nl/statline/#/CBS/nl/dataset/81487ned","Werkgelegenheid en minimumloon; kenmerken werknemer, cao")</f>
        <v>Werkgelegenheid en minimumloon; kenmerken werknemer, cao</v>
      </c>
      <c r="I30">
        <v>1</v>
      </c>
      <c r="J30" s="4"/>
      <c r="K30" t="s">
        <v>248</v>
      </c>
      <c r="L30" t="s">
        <v>254</v>
      </c>
    </row>
    <row r="31" spans="1:12" x14ac:dyDescent="0.3">
      <c r="A31" t="s">
        <v>22</v>
      </c>
      <c r="B31" s="4"/>
      <c r="C31" t="s">
        <v>0</v>
      </c>
      <c r="D31" t="s">
        <v>2</v>
      </c>
      <c r="E31" t="s">
        <v>6</v>
      </c>
      <c r="F31" t="s">
        <v>18</v>
      </c>
      <c r="G31" s="4"/>
      <c r="H31" s="1" t="str">
        <f>HYPERLINK("http://opendata.cbs.nl/statline/#/CBS/nl/dataset/81406ned","Werkgelegenheid en minimumloon; kenmerken werknemer, SBI2008")</f>
        <v>Werkgelegenheid en minimumloon; kenmerken werknemer, SBI2008</v>
      </c>
      <c r="I31">
        <v>1</v>
      </c>
      <c r="J31" s="4"/>
      <c r="K31" t="s">
        <v>248</v>
      </c>
      <c r="L31" t="s">
        <v>254</v>
      </c>
    </row>
    <row r="32" spans="1:12" x14ac:dyDescent="0.3">
      <c r="A32" t="s">
        <v>13</v>
      </c>
      <c r="B32" s="4"/>
      <c r="C32" t="s">
        <v>0</v>
      </c>
      <c r="D32" t="s">
        <v>2</v>
      </c>
      <c r="E32" t="s">
        <v>15</v>
      </c>
      <c r="F32" t="s">
        <v>14</v>
      </c>
      <c r="G32" s="4"/>
      <c r="H32" s="1" t="str">
        <f>HYPERLINK("http://opendata.cbs.nl/statline/#/CBS/nl/dataset/84534NED","VSV werkzaam als werknemers; uurloon na verlaten onderwijs")</f>
        <v>VSV werkzaam als werknemers; uurloon na verlaten onderwijs</v>
      </c>
      <c r="I32">
        <v>2</v>
      </c>
      <c r="J32" s="4"/>
      <c r="K32" t="s">
        <v>248</v>
      </c>
      <c r="L32" t="s">
        <v>230</v>
      </c>
    </row>
    <row r="33" spans="1:12" x14ac:dyDescent="0.3">
      <c r="A33" t="s">
        <v>190</v>
      </c>
      <c r="B33" s="4"/>
      <c r="C33" t="s">
        <v>97</v>
      </c>
      <c r="D33" t="s">
        <v>127</v>
      </c>
      <c r="E33" t="s">
        <v>229</v>
      </c>
      <c r="F33" t="s">
        <v>229</v>
      </c>
      <c r="G33" s="4"/>
      <c r="H33" s="1" t="str">
        <f>HYPERLINK("http://opendata.cbs.nl/statline/#/CBS/nl/dataset/84142NED","Bedrijfsleven; conjunctuurbeeld per bedrijfstak, SBI 2008")</f>
        <v>Bedrijfsleven; conjunctuurbeeld per bedrijfstak, SBI 2008</v>
      </c>
      <c r="I33">
        <v>1</v>
      </c>
      <c r="J33" s="4"/>
      <c r="K33" t="s">
        <v>246</v>
      </c>
    </row>
    <row r="34" spans="1:12" x14ac:dyDescent="0.3">
      <c r="A34" t="s">
        <v>144</v>
      </c>
      <c r="B34" s="4"/>
      <c r="C34" t="s">
        <v>97</v>
      </c>
      <c r="D34" t="s">
        <v>114</v>
      </c>
      <c r="E34" t="s">
        <v>143</v>
      </c>
      <c r="F34" t="s">
        <v>229</v>
      </c>
      <c r="G34" s="4"/>
      <c r="H34" s="1" t="str">
        <f>HYPERLINK("http://opendata.cbs.nl/statline/#/CBS/nl/dataset/81837NED","Financiën alle ondernemingen; niet-financiële sector, SBI 2008")</f>
        <v>Financiën alle ondernemingen; niet-financiële sector, SBI 2008</v>
      </c>
      <c r="I34">
        <v>1</v>
      </c>
      <c r="J34" s="4"/>
      <c r="K34" t="s">
        <v>251</v>
      </c>
    </row>
    <row r="35" spans="1:12" x14ac:dyDescent="0.3">
      <c r="A35" t="s">
        <v>142</v>
      </c>
      <c r="B35" s="4"/>
      <c r="C35" t="s">
        <v>97</v>
      </c>
      <c r="D35" t="s">
        <v>114</v>
      </c>
      <c r="E35" t="s">
        <v>143</v>
      </c>
      <c r="F35" t="s">
        <v>229</v>
      </c>
      <c r="G35" s="4"/>
      <c r="H35" s="1" t="str">
        <f>HYPERLINK("http://opendata.cbs.nl/statline/#/CBS/nl/dataset/80262ned","Financiën grote ondernemingen; niet-financiële sector, SBI 2008")</f>
        <v>Financiën grote ondernemingen; niet-financiële sector, SBI 2008</v>
      </c>
      <c r="I35">
        <v>1</v>
      </c>
      <c r="J35" s="4"/>
      <c r="K35" t="s">
        <v>238</v>
      </c>
    </row>
    <row r="36" spans="1:12" x14ac:dyDescent="0.3">
      <c r="A36" t="s">
        <v>152</v>
      </c>
      <c r="B36" s="4"/>
      <c r="C36" t="s">
        <v>97</v>
      </c>
      <c r="D36" t="s">
        <v>114</v>
      </c>
      <c r="G36" s="4"/>
      <c r="H36" s="1" t="str">
        <f>HYPERLINK("http://opendata.cbs.nl/statline/#/CBS/nl/dataset/81156ned","Bedrijfsleven; arbeids- en financiële gegevens, per branche, SBI 2008")</f>
        <v>Bedrijfsleven; arbeids- en financiële gegevens, per branche, SBI 2008</v>
      </c>
      <c r="I36">
        <v>6</v>
      </c>
      <c r="J36" s="4"/>
      <c r="K36" t="s">
        <v>270</v>
      </c>
    </row>
    <row r="37" spans="1:12" x14ac:dyDescent="0.3">
      <c r="A37" t="s">
        <v>189</v>
      </c>
      <c r="B37" s="4"/>
      <c r="C37" t="s">
        <v>97</v>
      </c>
      <c r="D37" t="s">
        <v>182</v>
      </c>
      <c r="E37" t="s">
        <v>229</v>
      </c>
      <c r="F37" t="s">
        <v>229</v>
      </c>
      <c r="G37" s="4"/>
      <c r="H37" s="1" t="str">
        <f>HYPERLINK("http://opendata.cbs.nl/statline/#/CBS/nl/dataset/81358ned","Buitenlandse zeggenschap bedrijven in Nederland; kerncijfers, bedrijfstak")</f>
        <v>Buitenlandse zeggenschap bedrijven in Nederland; kerncijfers, bedrijfstak</v>
      </c>
      <c r="I37">
        <v>1</v>
      </c>
      <c r="J37" s="4"/>
      <c r="K37" t="s">
        <v>246</v>
      </c>
    </row>
    <row r="38" spans="1:12" x14ac:dyDescent="0.3">
      <c r="A38" t="s">
        <v>146</v>
      </c>
      <c r="B38" s="4"/>
      <c r="C38" t="s">
        <v>97</v>
      </c>
      <c r="D38" t="s">
        <v>145</v>
      </c>
      <c r="E38" t="s">
        <v>113</v>
      </c>
      <c r="F38" t="s">
        <v>229</v>
      </c>
      <c r="G38" s="4"/>
      <c r="H38" s="1" t="str">
        <f>HYPERLINK("http://opendata.cbs.nl/statline/#/CBS/nl/dataset/80438ned","Research en development; hoger onderwijsinstellingen")</f>
        <v>Research en development; hoger onderwijsinstellingen</v>
      </c>
      <c r="I38">
        <v>1</v>
      </c>
      <c r="J38" s="4"/>
      <c r="K38" t="s">
        <v>238</v>
      </c>
    </row>
    <row r="39" spans="1:12" x14ac:dyDescent="0.3">
      <c r="A39" t="s">
        <v>137</v>
      </c>
      <c r="B39" s="4"/>
      <c r="C39" t="s">
        <v>95</v>
      </c>
      <c r="D39" t="s">
        <v>94</v>
      </c>
      <c r="E39" t="s">
        <v>115</v>
      </c>
      <c r="G39" s="4"/>
      <c r="H39" s="1" t="str">
        <f>HYPERLINK("http://opendata.cbs.nl/statline/#/CBS/nl/dataset/80444ned","Nieuwbouwwoningen; inputprijsindex bouwkosten 2000=100, vanaf 1990")</f>
        <v>Nieuwbouwwoningen; inputprijsindex bouwkosten 2000=100, vanaf 1990</v>
      </c>
      <c r="I39">
        <v>2</v>
      </c>
      <c r="J39" s="4"/>
      <c r="K39" t="s">
        <v>248</v>
      </c>
    </row>
    <row r="40" spans="1:12" x14ac:dyDescent="0.3">
      <c r="A40" t="s">
        <v>138</v>
      </c>
      <c r="B40" s="4"/>
      <c r="C40" t="s">
        <v>95</v>
      </c>
      <c r="D40" t="s">
        <v>94</v>
      </c>
      <c r="E40" t="s">
        <v>115</v>
      </c>
      <c r="G40" s="4"/>
      <c r="H40" s="1" t="str">
        <f>HYPERLINK("http://opendata.cbs.nl/statline/#/CBS/nl/dataset/83887NED","Nieuwbouwwoningen; inputprijsindex bouwkosten 2015=100")</f>
        <v>Nieuwbouwwoningen; inputprijsindex bouwkosten 2015=100</v>
      </c>
      <c r="I40">
        <v>2</v>
      </c>
      <c r="J40" s="4"/>
      <c r="K40" t="s">
        <v>238</v>
      </c>
      <c r="L40" t="s">
        <v>249</v>
      </c>
    </row>
    <row r="41" spans="1:12" x14ac:dyDescent="0.3">
      <c r="A41" t="s">
        <v>152</v>
      </c>
      <c r="B41" s="4"/>
      <c r="C41" t="s">
        <v>95</v>
      </c>
      <c r="D41" t="s">
        <v>94</v>
      </c>
      <c r="E41" t="s">
        <v>112</v>
      </c>
      <c r="F41" t="s">
        <v>229</v>
      </c>
      <c r="G41" s="4"/>
      <c r="H41" s="1" t="str">
        <f>HYPERLINK("http://opendata.cbs.nl/statline/#/CBS/nl/dataset/81156ned","Bedrijfsleven; arbeids- en financiële gegevens, per branche, SBI 2008")</f>
        <v>Bedrijfsleven; arbeids- en financiële gegevens, per branche, SBI 2008</v>
      </c>
      <c r="I41">
        <v>6</v>
      </c>
      <c r="J41" s="4"/>
      <c r="K41" t="s">
        <v>270</v>
      </c>
    </row>
    <row r="42" spans="1:12" x14ac:dyDescent="0.3">
      <c r="A42" t="s">
        <v>139</v>
      </c>
      <c r="B42" s="4"/>
      <c r="C42" t="s">
        <v>95</v>
      </c>
      <c r="D42" t="s">
        <v>96</v>
      </c>
      <c r="E42" t="s">
        <v>125</v>
      </c>
      <c r="G42" s="4"/>
      <c r="H42" s="1" t="str">
        <f>HYPERLINK("http://opendata.cbs.nl/statline/#/CBS/nl/dataset/84825NED","Huurverhoging woningen; inkomensklasse")</f>
        <v>Huurverhoging woningen; inkomensklasse</v>
      </c>
      <c r="I42">
        <v>2</v>
      </c>
      <c r="J42" s="4"/>
      <c r="K42" t="s">
        <v>237</v>
      </c>
    </row>
    <row r="43" spans="1:12" x14ac:dyDescent="0.3">
      <c r="A43" t="s">
        <v>153</v>
      </c>
      <c r="B43" s="4"/>
      <c r="C43" t="s">
        <v>95</v>
      </c>
      <c r="D43" t="s">
        <v>96</v>
      </c>
      <c r="E43" t="s">
        <v>98</v>
      </c>
      <c r="F43" t="s">
        <v>229</v>
      </c>
      <c r="G43" s="4"/>
      <c r="H43" s="1" t="str">
        <f>HYPERLINK("http://opendata.cbs.nl/statline/#/CBS/nl/dataset/84487NED","Woonlasten huishoudens; kenmerken huishouden, woning")</f>
        <v>Woonlasten huishoudens; kenmerken huishouden, woning</v>
      </c>
      <c r="I43">
        <v>1</v>
      </c>
      <c r="J43" s="4"/>
      <c r="K43" t="s">
        <v>237</v>
      </c>
      <c r="L43" t="s">
        <v>239</v>
      </c>
    </row>
    <row r="44" spans="1:12" x14ac:dyDescent="0.3">
      <c r="A44" t="s">
        <v>214</v>
      </c>
      <c r="B44" s="4"/>
      <c r="C44" t="s">
        <v>154</v>
      </c>
      <c r="D44" t="s">
        <v>0</v>
      </c>
      <c r="E44" t="s">
        <v>229</v>
      </c>
      <c r="F44" t="s">
        <v>229</v>
      </c>
      <c r="G44" s="4"/>
      <c r="H44" s="1" t="str">
        <f>HYPERLINK("http://opendata.cbs.nl/statline/#/CBS/nl/dataset/82519NED","Caribisch Nederland; banen en lonen, economische activiteit (SBI 2008)")</f>
        <v>Caribisch Nederland; banen en lonen, economische activiteit (SBI 2008)</v>
      </c>
      <c r="I44">
        <v>1</v>
      </c>
      <c r="J44" s="4"/>
      <c r="K44" t="s">
        <v>248</v>
      </c>
      <c r="L44" t="s">
        <v>255</v>
      </c>
    </row>
    <row r="45" spans="1:12" x14ac:dyDescent="0.3">
      <c r="A45" t="s">
        <v>213</v>
      </c>
      <c r="B45" s="4"/>
      <c r="C45" t="s">
        <v>154</v>
      </c>
      <c r="D45" t="s">
        <v>0</v>
      </c>
      <c r="E45" t="s">
        <v>229</v>
      </c>
      <c r="F45" t="s">
        <v>229</v>
      </c>
      <c r="G45" s="4"/>
      <c r="H45" s="1" t="str">
        <f>HYPERLINK("http://opendata.cbs.nl/statline/#/CBS/nl/dataset/82518NED","Caribisch Nederland; banen en lonen, geslacht, leeftijd")</f>
        <v>Caribisch Nederland; banen en lonen, geslacht, leeftijd</v>
      </c>
      <c r="I45">
        <v>1</v>
      </c>
      <c r="J45" s="4"/>
      <c r="K45" t="s">
        <v>248</v>
      </c>
      <c r="L45" t="s">
        <v>255</v>
      </c>
    </row>
    <row r="46" spans="1:12" x14ac:dyDescent="0.3">
      <c r="A46" t="s">
        <v>185</v>
      </c>
      <c r="B46" s="4"/>
      <c r="C46" t="s">
        <v>154</v>
      </c>
      <c r="D46" t="s">
        <v>106</v>
      </c>
      <c r="E46" t="s">
        <v>229</v>
      </c>
      <c r="F46" t="s">
        <v>229</v>
      </c>
      <c r="G46" s="4"/>
      <c r="H46" s="1" t="str">
        <f>HYPERLINK("http://opendata.cbs.nl/statline/#/CBS/nl/dataset/84786NED","Caribisch NL; inkomen tot ijkpunt voor sociaal minimum")</f>
        <v>Caribisch NL; inkomen tot ijkpunt voor sociaal minimum</v>
      </c>
      <c r="I46">
        <v>1</v>
      </c>
      <c r="J46" s="4"/>
      <c r="K46" t="s">
        <v>237</v>
      </c>
      <c r="L46" t="s">
        <v>273</v>
      </c>
    </row>
    <row r="47" spans="1:12" x14ac:dyDescent="0.3">
      <c r="A47" t="s">
        <v>212</v>
      </c>
      <c r="B47" s="4"/>
      <c r="C47" t="s">
        <v>154</v>
      </c>
      <c r="D47" t="s">
        <v>106</v>
      </c>
      <c r="E47" t="s">
        <v>229</v>
      </c>
      <c r="F47" t="s">
        <v>229</v>
      </c>
      <c r="G47" s="4"/>
      <c r="H47" s="1" t="str">
        <f>HYPERLINK("http://opendata.cbs.nl/statline/#/CBS/nl/dataset/83364NED","Caribisch NL; inkomen van particuliere huishoudens")</f>
        <v>Caribisch NL; inkomen van particuliere huishoudens</v>
      </c>
      <c r="I47">
        <v>1</v>
      </c>
      <c r="J47" s="4"/>
      <c r="K47" t="s">
        <v>237</v>
      </c>
    </row>
    <row r="48" spans="1:12" x14ac:dyDescent="0.3">
      <c r="A48" t="s">
        <v>228</v>
      </c>
      <c r="B48" s="4"/>
      <c r="C48" t="s">
        <v>154</v>
      </c>
      <c r="D48" t="s">
        <v>106</v>
      </c>
      <c r="E48" t="s">
        <v>229</v>
      </c>
      <c r="F48" t="s">
        <v>229</v>
      </c>
      <c r="G48" s="4"/>
      <c r="H48" s="1" t="str">
        <f>HYPERLINK("http://opendata.cbs.nl/statline/#/CBS/nl/dataset/83381NED","Caribisch NL; inkomen van personen met inkomen in particuliere huishoudens")</f>
        <v>Caribisch NL; inkomen van personen met inkomen in particuliere huishoudens</v>
      </c>
      <c r="I48">
        <v>1</v>
      </c>
      <c r="J48" s="4"/>
      <c r="K48" t="s">
        <v>237</v>
      </c>
    </row>
    <row r="49" spans="1:11" x14ac:dyDescent="0.3">
      <c r="A49" t="s">
        <v>210</v>
      </c>
      <c r="B49" s="4"/>
      <c r="C49" t="s">
        <v>154</v>
      </c>
      <c r="D49" t="s">
        <v>106</v>
      </c>
      <c r="E49" t="s">
        <v>229</v>
      </c>
      <c r="F49" t="s">
        <v>229</v>
      </c>
      <c r="G49" s="4"/>
      <c r="H49" s="1" t="str">
        <f>HYPERLINK("http://opendata.cbs.nl/statline/#/CBS/nl/dataset/83552NED","Caribisch NL; inkomensongelijkheid bij particuliere huishoudens")</f>
        <v>Caribisch NL; inkomensongelijkheid bij particuliere huishoudens</v>
      </c>
      <c r="I49">
        <v>1</v>
      </c>
      <c r="J49" s="4"/>
      <c r="K49" t="s">
        <v>237</v>
      </c>
    </row>
    <row r="50" spans="1:11" x14ac:dyDescent="0.3">
      <c r="A50" t="s">
        <v>152</v>
      </c>
      <c r="B50" s="4"/>
      <c r="C50" t="s">
        <v>93</v>
      </c>
      <c r="D50" t="s">
        <v>147</v>
      </c>
      <c r="G50" s="4"/>
      <c r="H50" s="1" t="str">
        <f>HYPERLINK("http://opendata.cbs.nl/statline/#/CBS/nl/dataset/81156ned","Bedrijfsleven; arbeids- en financiële gegevens, per branche, SBI 2008")</f>
        <v>Bedrijfsleven; arbeids- en financiële gegevens, per branche, SBI 2008</v>
      </c>
      <c r="I50">
        <v>6</v>
      </c>
      <c r="J50" s="4"/>
      <c r="K50" t="s">
        <v>270</v>
      </c>
    </row>
    <row r="51" spans="1:11" x14ac:dyDescent="0.3">
      <c r="A51" t="s">
        <v>200</v>
      </c>
      <c r="B51" s="4"/>
      <c r="C51" t="s">
        <v>119</v>
      </c>
      <c r="D51" t="s">
        <v>120</v>
      </c>
      <c r="E51" t="s">
        <v>229</v>
      </c>
      <c r="F51" t="s">
        <v>229</v>
      </c>
      <c r="G51" s="4"/>
      <c r="H51" s="1" t="str">
        <f>HYPERLINK("http://opendata.cbs.nl/statline/#/CBS/nl/dataset/82842NED","Dienstverlening; arbeids- en financiële gegevens, banenpools, bedrijfstak")</f>
        <v>Dienstverlening; arbeids- en financiële gegevens, banenpools, bedrijfstak</v>
      </c>
      <c r="I51">
        <v>1</v>
      </c>
      <c r="J51" s="4"/>
      <c r="K51" t="s">
        <v>248</v>
      </c>
    </row>
    <row r="52" spans="1:11" x14ac:dyDescent="0.3">
      <c r="A52" t="s">
        <v>152</v>
      </c>
      <c r="B52" s="4"/>
      <c r="C52" t="s">
        <v>119</v>
      </c>
      <c r="D52" t="s">
        <v>120</v>
      </c>
      <c r="G52" s="4"/>
      <c r="H52" s="1" t="str">
        <f>HYPERLINK("http://opendata.cbs.nl/statline/#/CBS/nl/dataset/81156ned","Bedrijfsleven; arbeids- en financiële gegevens, per branche, SBI 2008")</f>
        <v>Bedrijfsleven; arbeids- en financiële gegevens, per branche, SBI 2008</v>
      </c>
      <c r="I52">
        <v>6</v>
      </c>
      <c r="J52" s="4"/>
      <c r="K52" t="s">
        <v>270</v>
      </c>
    </row>
    <row r="53" spans="1:11" x14ac:dyDescent="0.3">
      <c r="A53" t="s">
        <v>159</v>
      </c>
      <c r="B53" s="4"/>
      <c r="C53" t="s">
        <v>47</v>
      </c>
      <c r="D53" t="s">
        <v>158</v>
      </c>
      <c r="E53" t="s">
        <v>160</v>
      </c>
      <c r="F53" t="s">
        <v>229</v>
      </c>
      <c r="G53" s="4"/>
      <c r="H53" s="1" t="str">
        <f>HYPERLINK("http://opendata.cbs.nl/statline/#/CBS/nl/dataset/81827NED","Basisverzekering (Zvw); kosten per persoon, inkomen")</f>
        <v>Basisverzekering (Zvw); kosten per persoon, inkomen</v>
      </c>
      <c r="I53">
        <v>1</v>
      </c>
      <c r="J53" s="4"/>
      <c r="K53" t="s">
        <v>237</v>
      </c>
    </row>
    <row r="54" spans="1:11" x14ac:dyDescent="0.3">
      <c r="A54" t="s">
        <v>56</v>
      </c>
      <c r="B54" s="4"/>
      <c r="C54" t="s">
        <v>47</v>
      </c>
      <c r="D54" t="s">
        <v>46</v>
      </c>
      <c r="E54" t="s">
        <v>45</v>
      </c>
      <c r="F54" t="s">
        <v>49</v>
      </c>
      <c r="G54" s="4"/>
      <c r="H54" s="1" t="str">
        <f>HYPERLINK("http://opendata.cbs.nl/statline/#/CBS/nl/dataset/81201ned","Arbobegeleiding en re-integratie; financiën, personeel en productie")</f>
        <v>Arbobegeleiding en re-integratie; financiën, personeel en productie</v>
      </c>
      <c r="I54">
        <v>1</v>
      </c>
      <c r="J54" s="4"/>
      <c r="K54" t="s">
        <v>235</v>
      </c>
    </row>
    <row r="55" spans="1:11" x14ac:dyDescent="0.3">
      <c r="A55" t="s">
        <v>48</v>
      </c>
      <c r="B55" s="4"/>
      <c r="C55" t="s">
        <v>47</v>
      </c>
      <c r="D55" t="s">
        <v>46</v>
      </c>
      <c r="E55" t="s">
        <v>45</v>
      </c>
      <c r="F55" t="s">
        <v>49</v>
      </c>
      <c r="G55" s="4"/>
      <c r="H55" s="1" t="str">
        <f>HYPERLINK("http://opendata.cbs.nl/statline/#/CBS/nl/dataset/81354ned","Medische laboratoria en trombosediensten; financiën en personeel")</f>
        <v>Medische laboratoria en trombosediensten; financiën en personeel</v>
      </c>
      <c r="I55">
        <v>1</v>
      </c>
      <c r="J55" s="4"/>
      <c r="K55" t="s">
        <v>251</v>
      </c>
    </row>
    <row r="56" spans="1:11" x14ac:dyDescent="0.3">
      <c r="A56" t="s">
        <v>55</v>
      </c>
      <c r="B56" s="4"/>
      <c r="C56" t="s">
        <v>47</v>
      </c>
      <c r="D56" t="s">
        <v>46</v>
      </c>
      <c r="E56" t="s">
        <v>45</v>
      </c>
      <c r="F56" t="s">
        <v>49</v>
      </c>
      <c r="G56" s="4"/>
      <c r="H56" s="1" t="str">
        <f>HYPERLINK("http://opendata.cbs.nl/statline/#/CBS/nl/dataset/81278ned","Welzijnswerk, maatschappelijk werk en kinderopvang; financiën en personeel")</f>
        <v>Welzijnswerk, maatschappelijk werk en kinderopvang; financiën en personeel</v>
      </c>
      <c r="I56">
        <v>1</v>
      </c>
      <c r="J56" s="4"/>
      <c r="K56" t="s">
        <v>251</v>
      </c>
    </row>
    <row r="57" spans="1:11" x14ac:dyDescent="0.3">
      <c r="A57" t="s">
        <v>54</v>
      </c>
      <c r="B57" s="4"/>
      <c r="C57" t="s">
        <v>47</v>
      </c>
      <c r="D57" t="s">
        <v>46</v>
      </c>
      <c r="E57" t="s">
        <v>45</v>
      </c>
      <c r="F57" t="s">
        <v>44</v>
      </c>
      <c r="G57" s="4"/>
      <c r="H57" s="1" t="str">
        <f>HYPERLINK("http://opendata.cbs.nl/statline/#/CBS/nl/dataset/83670NED","Zorginstellingen; financiële kengetallen")</f>
        <v>Zorginstellingen; financiële kengetallen</v>
      </c>
      <c r="I57">
        <v>1</v>
      </c>
      <c r="J57" s="4"/>
      <c r="K57" t="s">
        <v>235</v>
      </c>
    </row>
    <row r="58" spans="1:11" x14ac:dyDescent="0.3">
      <c r="A58" t="s">
        <v>43</v>
      </c>
      <c r="B58" s="4"/>
      <c r="C58" t="s">
        <v>47</v>
      </c>
      <c r="D58" t="s">
        <v>46</v>
      </c>
      <c r="E58" t="s">
        <v>45</v>
      </c>
      <c r="F58" t="s">
        <v>44</v>
      </c>
      <c r="G58" s="4"/>
      <c r="H58" s="1" t="str">
        <f>HYPERLINK("http://opendata.cbs.nl/statline/#/CBS/nl/dataset/83626NED","Zorginstellingen; financiën en personeel")</f>
        <v>Zorginstellingen; financiën en personeel</v>
      </c>
      <c r="I58">
        <v>1</v>
      </c>
      <c r="J58" s="4"/>
      <c r="K58" t="s">
        <v>251</v>
      </c>
    </row>
    <row r="59" spans="1:11" x14ac:dyDescent="0.3">
      <c r="A59" t="s">
        <v>53</v>
      </c>
      <c r="B59" s="4"/>
      <c r="C59" t="s">
        <v>47</v>
      </c>
      <c r="D59" t="s">
        <v>46</v>
      </c>
      <c r="E59" t="s">
        <v>45</v>
      </c>
      <c r="F59" t="s">
        <v>44</v>
      </c>
      <c r="G59" s="4"/>
      <c r="H59" s="1" t="str">
        <f>HYPERLINK("http://opendata.cbs.nl/statline/#/CBS/nl/dataset/83652NED","Zorginstellingen; kerncijfers")</f>
        <v>Zorginstellingen; kerncijfers</v>
      </c>
      <c r="I59">
        <v>1</v>
      </c>
      <c r="J59" s="4"/>
      <c r="K59" t="s">
        <v>248</v>
      </c>
    </row>
    <row r="60" spans="1:11" x14ac:dyDescent="0.3">
      <c r="A60" t="s">
        <v>164</v>
      </c>
      <c r="B60" s="4"/>
      <c r="C60" t="s">
        <v>47</v>
      </c>
      <c r="D60" t="s">
        <v>46</v>
      </c>
      <c r="E60" t="s">
        <v>156</v>
      </c>
      <c r="F60" t="s">
        <v>229</v>
      </c>
      <c r="G60" s="4"/>
      <c r="H60" s="1" t="str">
        <f>HYPERLINK("http://opendata.cbs.nl/statline/#/CBS/nl/dataset/84061NED","Beloning van in zorg werkzame artsen; beroep en specialisme")</f>
        <v>Beloning van in zorg werkzame artsen; beroep en specialisme</v>
      </c>
      <c r="I60">
        <v>1</v>
      </c>
      <c r="J60" s="4"/>
      <c r="K60" t="s">
        <v>248</v>
      </c>
    </row>
    <row r="61" spans="1:11" x14ac:dyDescent="0.3">
      <c r="A61" t="s">
        <v>155</v>
      </c>
      <c r="B61" s="4"/>
      <c r="C61" t="s">
        <v>47</v>
      </c>
      <c r="D61" t="s">
        <v>46</v>
      </c>
      <c r="E61" t="s">
        <v>156</v>
      </c>
      <c r="F61" t="s">
        <v>229</v>
      </c>
      <c r="G61" s="4"/>
      <c r="H61" s="1" t="str">
        <f>HYPERLINK("http://opendata.cbs.nl/statline/#/CBS/nl/dataset/84062NED","Beloning van in zorg werkzame artsen; leeftijd en geslacht")</f>
        <v>Beloning van in zorg werkzame artsen; leeftijd en geslacht</v>
      </c>
      <c r="I61">
        <v>1</v>
      </c>
      <c r="J61" s="4"/>
      <c r="K61" t="s">
        <v>248</v>
      </c>
    </row>
    <row r="62" spans="1:11" x14ac:dyDescent="0.3">
      <c r="A62" t="s">
        <v>162</v>
      </c>
      <c r="B62" s="4"/>
      <c r="C62" t="s">
        <v>47</v>
      </c>
      <c r="D62" t="s">
        <v>46</v>
      </c>
      <c r="E62" t="s">
        <v>156</v>
      </c>
      <c r="F62" t="s">
        <v>229</v>
      </c>
      <c r="G62" s="4"/>
      <c r="H62" s="1" t="str">
        <f>HYPERLINK("http://opendata.cbs.nl/statline/#/CBS/nl/dataset/83738NED","Zorg; werkgelegenheid, beroepen in zorg en welzijn, zorgaanbieders")</f>
        <v>Zorg; werkgelegenheid, beroepen in zorg en welzijn, zorgaanbieders</v>
      </c>
      <c r="I62">
        <v>1</v>
      </c>
      <c r="J62" s="4"/>
      <c r="K62" t="s">
        <v>248</v>
      </c>
    </row>
    <row r="63" spans="1:11" x14ac:dyDescent="0.3">
      <c r="A63" t="s">
        <v>192</v>
      </c>
      <c r="B63" s="4"/>
      <c r="C63" t="s">
        <v>47</v>
      </c>
      <c r="D63" t="s">
        <v>191</v>
      </c>
      <c r="E63" t="s">
        <v>229</v>
      </c>
      <c r="F63" t="s">
        <v>229</v>
      </c>
      <c r="G63" s="4"/>
      <c r="H63" s="1" t="str">
        <f>HYPERLINK("http://opendata.cbs.nl/statline/#/CBS/nl/dataset/80298ned","Gezonde levensverwachting; inkomensklasse")</f>
        <v>Gezonde levensverwachting; inkomensklasse</v>
      </c>
      <c r="I63">
        <v>1</v>
      </c>
      <c r="J63" s="4"/>
      <c r="K63" t="s">
        <v>237</v>
      </c>
    </row>
    <row r="64" spans="1:11" x14ac:dyDescent="0.3">
      <c r="A64" t="s">
        <v>157</v>
      </c>
      <c r="B64" s="4"/>
      <c r="C64" t="s">
        <v>47</v>
      </c>
      <c r="D64" t="s">
        <v>52</v>
      </c>
      <c r="E64" t="s">
        <v>126</v>
      </c>
      <c r="F64" t="s">
        <v>229</v>
      </c>
      <c r="G64" s="4"/>
      <c r="H64" s="1" t="str">
        <f>HYPERLINK("http://opendata.cbs.nl/statline/#/CBS/nl/dataset/84857NED","DBC-gefinancierde GGZ; personen per hoofdgroepdiagnose; inkomen, leeftijd")</f>
        <v>DBC-gefinancierde GGZ; personen per hoofdgroepdiagnose; inkomen, leeftijd</v>
      </c>
      <c r="I64">
        <v>1</v>
      </c>
      <c r="J64" s="4"/>
      <c r="K64" t="s">
        <v>237</v>
      </c>
    </row>
    <row r="65" spans="1:12" x14ac:dyDescent="0.3">
      <c r="A65" t="s">
        <v>161</v>
      </c>
      <c r="B65" s="4"/>
      <c r="C65" t="s">
        <v>47</v>
      </c>
      <c r="D65" t="s">
        <v>52</v>
      </c>
      <c r="E65" t="s">
        <v>140</v>
      </c>
      <c r="F65" t="s">
        <v>229</v>
      </c>
      <c r="G65" s="4"/>
      <c r="H65" s="1" t="str">
        <f>HYPERLINK("http://opendata.cbs.nl/statline/#/CBS/nl/dataset/81074NED","Personen met verstrekte geneesmiddelen; inkomen")</f>
        <v>Personen met verstrekte geneesmiddelen; inkomen</v>
      </c>
      <c r="I65">
        <v>1</v>
      </c>
      <c r="J65" s="4"/>
      <c r="K65" t="s">
        <v>237</v>
      </c>
    </row>
    <row r="66" spans="1:12" x14ac:dyDescent="0.3">
      <c r="A66" t="s">
        <v>165</v>
      </c>
      <c r="B66" s="4"/>
      <c r="C66" t="s">
        <v>47</v>
      </c>
      <c r="D66" t="s">
        <v>52</v>
      </c>
      <c r="E66" t="s">
        <v>128</v>
      </c>
      <c r="F66" t="s">
        <v>229</v>
      </c>
      <c r="G66" s="4"/>
      <c r="H66" s="1" t="str">
        <f>HYPERLINK("http://opendata.cbs.nl/statline/#/CBS/nl/dataset/80577ned","Door de huisarts geregistreerde contacten; inkomen en migratieachtergrond")</f>
        <v>Door de huisarts geregistreerde contacten; inkomen en migratieachtergrond</v>
      </c>
      <c r="I66">
        <v>1</v>
      </c>
      <c r="J66" s="4"/>
      <c r="K66" t="s">
        <v>237</v>
      </c>
    </row>
    <row r="67" spans="1:12" x14ac:dyDescent="0.3">
      <c r="A67" t="s">
        <v>163</v>
      </c>
      <c r="B67" s="4"/>
      <c r="C67" t="s">
        <v>47</v>
      </c>
      <c r="D67" t="s">
        <v>52</v>
      </c>
      <c r="E67" t="s">
        <v>128</v>
      </c>
      <c r="F67" t="s">
        <v>229</v>
      </c>
      <c r="G67" s="4"/>
      <c r="H67" s="1" t="str">
        <f>HYPERLINK("http://opendata.cbs.nl/statline/#/CBS/nl/dataset/83241NED","Personen naar bij de huisarts bekende diagnose; inkomen")</f>
        <v>Personen naar bij de huisarts bekende diagnose; inkomen</v>
      </c>
      <c r="I67">
        <v>1</v>
      </c>
      <c r="J67" s="4"/>
      <c r="K67" t="s">
        <v>237</v>
      </c>
    </row>
    <row r="68" spans="1:12" x14ac:dyDescent="0.3">
      <c r="A68" t="s">
        <v>60</v>
      </c>
      <c r="B68" s="4"/>
      <c r="C68" t="s">
        <v>47</v>
      </c>
      <c r="D68" t="s">
        <v>52</v>
      </c>
      <c r="E68" t="s">
        <v>57</v>
      </c>
      <c r="F68" t="s">
        <v>58</v>
      </c>
      <c r="G68" s="4"/>
      <c r="H68" s="1" t="str">
        <f>HYPERLINK("http://opendata.cbs.nl/statline/#/CBS/nl/dataset/84480NED","Medisch Specialistische Zorg; personen, diagnose en inkomen")</f>
        <v>Medisch Specialistische Zorg; personen, diagnose en inkomen</v>
      </c>
      <c r="I68">
        <v>1</v>
      </c>
      <c r="J68" s="4"/>
      <c r="K68" t="s">
        <v>237</v>
      </c>
    </row>
    <row r="69" spans="1:12" x14ac:dyDescent="0.3">
      <c r="A69" t="s">
        <v>59</v>
      </c>
      <c r="B69" s="4"/>
      <c r="C69" t="s">
        <v>47</v>
      </c>
      <c r="D69" t="s">
        <v>52</v>
      </c>
      <c r="E69" t="s">
        <v>51</v>
      </c>
      <c r="F69" t="s">
        <v>50</v>
      </c>
      <c r="G69" s="4"/>
      <c r="H69" s="1" t="str">
        <f>HYPERLINK("http://opendata.cbs.nl/statline/#/CBS/nl/dataset/84578NED","Gemeentelijke inkomsten eigen bijdrage Wmo thuis; inkomen, regio")</f>
        <v>Gemeentelijke inkomsten eigen bijdrage Wmo thuis; inkomen, regio</v>
      </c>
      <c r="I69">
        <v>2</v>
      </c>
      <c r="J69" s="4"/>
      <c r="K69" t="s">
        <v>237</v>
      </c>
    </row>
    <row r="70" spans="1:12" x14ac:dyDescent="0.3">
      <c r="A70" t="s">
        <v>59</v>
      </c>
      <c r="B70" s="4"/>
      <c r="C70" t="s">
        <v>47</v>
      </c>
      <c r="D70" t="s">
        <v>99</v>
      </c>
      <c r="E70" t="s">
        <v>51</v>
      </c>
      <c r="F70" t="s">
        <v>50</v>
      </c>
      <c r="G70" s="4"/>
      <c r="H70" s="1" t="str">
        <f>HYPERLINK("http://opendata.cbs.nl/statline/#/CBS/nl/dataset/84578NED","Gemeentelijke inkomsten eigen bijdrage Wmo thuis; inkomen, regio")</f>
        <v>Gemeentelijke inkomsten eigen bijdrage Wmo thuis; inkomen, regio</v>
      </c>
      <c r="I70">
        <v>2</v>
      </c>
      <c r="J70" s="4"/>
      <c r="K70" t="s">
        <v>237</v>
      </c>
    </row>
    <row r="71" spans="1:12" x14ac:dyDescent="0.3">
      <c r="A71" t="s">
        <v>152</v>
      </c>
      <c r="B71" s="4"/>
      <c r="C71" t="s">
        <v>148</v>
      </c>
      <c r="G71" s="4"/>
      <c r="H71" s="1" t="str">
        <f>HYPERLINK("http://opendata.cbs.nl/statline/#/CBS/nl/dataset/81156ned","Bedrijfsleven; arbeids- en financiële gegevens, per branche, SBI 2008")</f>
        <v>Bedrijfsleven; arbeids- en financiële gegevens, per branche, SBI 2008</v>
      </c>
      <c r="I71">
        <v>6</v>
      </c>
      <c r="J71" s="4"/>
      <c r="K71" t="s">
        <v>270</v>
      </c>
    </row>
    <row r="72" spans="1:12" x14ac:dyDescent="0.3">
      <c r="A72" t="s">
        <v>152</v>
      </c>
      <c r="B72" s="4"/>
      <c r="C72" t="s">
        <v>123</v>
      </c>
      <c r="G72" s="4"/>
      <c r="H72" s="1" t="str">
        <f>HYPERLINK("http://opendata.cbs.nl/statline/#/CBS/nl/dataset/81156ned","Bedrijfsleven; arbeids- en financiële gegevens, per branche, SBI 2008")</f>
        <v>Bedrijfsleven; arbeids- en financiële gegevens, per branche, SBI 2008</v>
      </c>
      <c r="I72">
        <v>6</v>
      </c>
      <c r="J72" s="4"/>
      <c r="K72" t="s">
        <v>270</v>
      </c>
    </row>
    <row r="73" spans="1:12" x14ac:dyDescent="0.3">
      <c r="A73" t="s">
        <v>222</v>
      </c>
      <c r="B73" s="4"/>
      <c r="C73" t="s">
        <v>106</v>
      </c>
      <c r="D73" t="s">
        <v>229</v>
      </c>
      <c r="E73" t="s">
        <v>229</v>
      </c>
      <c r="F73" t="s">
        <v>229</v>
      </c>
      <c r="G73" s="4"/>
      <c r="H73" s="1" t="str">
        <f>HYPERLINK("http://opendata.cbs.nl/statline/#/CBS/nl/dataset/83739NED","Welvaart van particuliere huishoudens; kerncijfers")</f>
        <v>Welvaart van particuliere huishoudens; kerncijfers</v>
      </c>
      <c r="I73">
        <v>1</v>
      </c>
      <c r="J73" s="4"/>
      <c r="K73" t="s">
        <v>237</v>
      </c>
    </row>
    <row r="74" spans="1:12" x14ac:dyDescent="0.3">
      <c r="A74" t="s">
        <v>223</v>
      </c>
      <c r="B74" s="4"/>
      <c r="C74" t="s">
        <v>106</v>
      </c>
      <c r="D74" t="s">
        <v>229</v>
      </c>
      <c r="E74" t="s">
        <v>229</v>
      </c>
      <c r="F74" t="s">
        <v>229</v>
      </c>
      <c r="G74" s="4"/>
      <c r="H74" s="1" t="str">
        <f>HYPERLINK("http://opendata.cbs.nl/statline/#/CBS/nl/dataset/83740NED","Welvaart van personen; kerncijfers")</f>
        <v>Welvaart van personen; kerncijfers</v>
      </c>
      <c r="I74">
        <v>1</v>
      </c>
      <c r="J74" s="4"/>
      <c r="K74" t="s">
        <v>237</v>
      </c>
    </row>
    <row r="75" spans="1:12" x14ac:dyDescent="0.3">
      <c r="A75" t="s">
        <v>221</v>
      </c>
      <c r="B75" s="4"/>
      <c r="C75" t="s">
        <v>106</v>
      </c>
      <c r="D75" t="s">
        <v>229</v>
      </c>
      <c r="E75" t="s">
        <v>229</v>
      </c>
      <c r="F75" t="s">
        <v>229</v>
      </c>
      <c r="G75" s="4"/>
      <c r="H75" s="1" t="str">
        <f>HYPERLINK("http://opendata.cbs.nl/statline/#/CBS/nl/dataset/83934NED","Welvaart; grenzen van 10%-groepen inkomen &amp; vermogen")</f>
        <v>Welvaart; grenzen van 10%-groepen inkomen &amp; vermogen</v>
      </c>
      <c r="I75">
        <v>1</v>
      </c>
      <c r="J75" s="4"/>
      <c r="K75" t="s">
        <v>237</v>
      </c>
    </row>
    <row r="76" spans="1:12" x14ac:dyDescent="0.3">
      <c r="A76" t="s">
        <v>171</v>
      </c>
      <c r="B76" s="4"/>
      <c r="C76" t="s">
        <v>106</v>
      </c>
      <c r="D76" t="s">
        <v>105</v>
      </c>
      <c r="E76" t="s">
        <v>107</v>
      </c>
      <c r="F76" t="s">
        <v>229</v>
      </c>
      <c r="G76" s="4"/>
      <c r="H76" s="1" t="str">
        <f>HYPERLINK("http://opendata.cbs.nl/statline/#/CBS/nl/dataset/84493NED","Inkomen van huishoudens; inkomensbestanddelen, huishoudenskenmerken")</f>
        <v>Inkomen van huishoudens; inkomensbestanddelen, huishoudenskenmerken</v>
      </c>
      <c r="I76">
        <v>1</v>
      </c>
      <c r="J76" s="4"/>
      <c r="K76" t="s">
        <v>237</v>
      </c>
    </row>
    <row r="77" spans="1:12" x14ac:dyDescent="0.3">
      <c r="A77" t="s">
        <v>166</v>
      </c>
      <c r="B77" s="4"/>
      <c r="C77" t="s">
        <v>106</v>
      </c>
      <c r="D77" t="s">
        <v>105</v>
      </c>
      <c r="E77" t="s">
        <v>107</v>
      </c>
      <c r="F77" t="s">
        <v>229</v>
      </c>
      <c r="G77" s="4"/>
      <c r="H77" s="1" t="str">
        <f>HYPERLINK("http://opendata.cbs.nl/statline/#/CBS/nl/dataset/83932NED","Inkomen van huishoudens; inkomensklassen, huishoudenskenmerken")</f>
        <v>Inkomen van huishoudens; inkomensklassen, huishoudenskenmerken</v>
      </c>
      <c r="I77">
        <v>1</v>
      </c>
      <c r="J77" s="4"/>
      <c r="K77" t="s">
        <v>237</v>
      </c>
    </row>
    <row r="78" spans="1:12" x14ac:dyDescent="0.3">
      <c r="A78" t="s">
        <v>141</v>
      </c>
      <c r="B78" s="4"/>
      <c r="C78" t="s">
        <v>106</v>
      </c>
      <c r="D78" t="s">
        <v>105</v>
      </c>
      <c r="E78" t="s">
        <v>107</v>
      </c>
      <c r="G78" s="4"/>
      <c r="H78" s="1" t="str">
        <f>HYPERLINK("http://opendata.cbs.nl/statline/#/CBS/nl/dataset/84476NED","Ongelijkheid in inkomen en vermogen; huishoudens")</f>
        <v>Ongelijkheid in inkomen en vermogen; huishoudens</v>
      </c>
      <c r="I78">
        <v>2</v>
      </c>
      <c r="J78" s="4"/>
      <c r="K78" t="s">
        <v>237</v>
      </c>
    </row>
    <row r="79" spans="1:12" x14ac:dyDescent="0.3">
      <c r="A79" t="s">
        <v>173</v>
      </c>
      <c r="B79" s="4"/>
      <c r="C79" t="s">
        <v>106</v>
      </c>
      <c r="D79" t="s">
        <v>105</v>
      </c>
      <c r="E79" t="s">
        <v>104</v>
      </c>
      <c r="F79" t="s">
        <v>229</v>
      </c>
      <c r="G79" s="4"/>
      <c r="H79" s="1" t="str">
        <f>HYPERLINK("http://opendata.cbs.nl/statline/#/CBS/nl/dataset/84070NED","Economische zelfstandigheid personen 15 jaar tot AOW-leeftijd; kenmerken")</f>
        <v>Economische zelfstandigheid personen 15 jaar tot AOW-leeftijd; kenmerken</v>
      </c>
      <c r="I79">
        <v>1</v>
      </c>
      <c r="J79" s="4"/>
      <c r="K79" t="s">
        <v>237</v>
      </c>
      <c r="L79" t="s">
        <v>256</v>
      </c>
    </row>
    <row r="80" spans="1:12" x14ac:dyDescent="0.3">
      <c r="A80" t="s">
        <v>168</v>
      </c>
      <c r="B80" s="4"/>
      <c r="C80" t="s">
        <v>106</v>
      </c>
      <c r="D80" t="s">
        <v>105</v>
      </c>
      <c r="E80" t="s">
        <v>104</v>
      </c>
      <c r="F80" t="s">
        <v>229</v>
      </c>
      <c r="G80" s="4"/>
      <c r="H80" s="1" t="str">
        <f>HYPERLINK("http://opendata.cbs.nl/statline/#/CBS/nl/dataset/84494NED","Inkomen van personen; inkomensbestanddelen, persoonskenmerken")</f>
        <v>Inkomen van personen; inkomensbestanddelen, persoonskenmerken</v>
      </c>
      <c r="I80">
        <v>1</v>
      </c>
      <c r="J80" s="4"/>
      <c r="K80" t="s">
        <v>237</v>
      </c>
      <c r="L80" t="s">
        <v>233</v>
      </c>
    </row>
    <row r="81" spans="1:12" x14ac:dyDescent="0.3">
      <c r="A81" t="s">
        <v>175</v>
      </c>
      <c r="B81" s="4"/>
      <c r="C81" t="s">
        <v>106</v>
      </c>
      <c r="D81" t="s">
        <v>105</v>
      </c>
      <c r="E81" t="s">
        <v>104</v>
      </c>
      <c r="F81" t="s">
        <v>229</v>
      </c>
      <c r="G81" s="4"/>
      <c r="H81" s="1" t="str">
        <f>HYPERLINK("http://opendata.cbs.nl/statline/#/CBS/nl/dataset/83931NED","Inkomen van personen; inkomensklassen, persoonskenmerken")</f>
        <v>Inkomen van personen; inkomensklassen, persoonskenmerken</v>
      </c>
      <c r="I81">
        <v>1</v>
      </c>
      <c r="J81" s="4"/>
      <c r="K81" t="s">
        <v>237</v>
      </c>
    </row>
    <row r="82" spans="1:12" x14ac:dyDescent="0.3">
      <c r="A82" t="s">
        <v>36</v>
      </c>
      <c r="B82" s="4"/>
      <c r="C82" t="s">
        <v>106</v>
      </c>
      <c r="D82" t="s">
        <v>105</v>
      </c>
      <c r="E82" t="s">
        <v>104</v>
      </c>
      <c r="G82" s="4"/>
      <c r="H82" s="1" t="str">
        <f>HYPERLINK("http://opendata.cbs.nl/statline/#/CBS/nl/dataset/83687NED","Beroeps- en niet-beroepsbevolking; gemiddeld inkomen en arbeidspositie")</f>
        <v>Beroeps- en niet-beroepsbevolking; gemiddeld inkomen en arbeidspositie</v>
      </c>
      <c r="I82">
        <v>2</v>
      </c>
      <c r="J82" s="4"/>
      <c r="K82" t="s">
        <v>237</v>
      </c>
      <c r="L82" t="s">
        <v>233</v>
      </c>
    </row>
    <row r="83" spans="1:12" x14ac:dyDescent="0.3">
      <c r="A83" t="s">
        <v>20</v>
      </c>
      <c r="B83" s="4"/>
      <c r="C83" t="s">
        <v>106</v>
      </c>
      <c r="D83" t="s">
        <v>105</v>
      </c>
      <c r="E83" t="s">
        <v>104</v>
      </c>
      <c r="G83" s="4"/>
      <c r="H83" s="1" t="str">
        <f>HYPERLINK("http://opendata.cbs.nl/statline/#/CBS/nl/dataset/83686NED","Werkzame beroepsbevolking; gemiddeld inkomen")</f>
        <v>Werkzame beroepsbevolking; gemiddeld inkomen</v>
      </c>
      <c r="I83">
        <v>2</v>
      </c>
      <c r="J83" s="4"/>
      <c r="K83" t="s">
        <v>237</v>
      </c>
      <c r="L83" t="s">
        <v>233</v>
      </c>
    </row>
    <row r="84" spans="1:12" x14ac:dyDescent="0.3">
      <c r="A84" t="s">
        <v>170</v>
      </c>
      <c r="B84" s="4"/>
      <c r="C84" t="s">
        <v>106</v>
      </c>
      <c r="D84" t="s">
        <v>105</v>
      </c>
      <c r="E84" t="s">
        <v>109</v>
      </c>
      <c r="F84" t="s">
        <v>229</v>
      </c>
      <c r="G84" s="4"/>
      <c r="H84" s="1" t="str">
        <f>HYPERLINK("http://opendata.cbs.nl/statline/#/CBS/nl/dataset/84467NED","Zelfstandigen; inkomen, vermogen, bedrijfstak")</f>
        <v>Zelfstandigen; inkomen, vermogen, bedrijfstak</v>
      </c>
      <c r="I84">
        <v>1</v>
      </c>
      <c r="J84" s="4"/>
      <c r="K84" t="s">
        <v>237</v>
      </c>
      <c r="L84" t="s">
        <v>236</v>
      </c>
    </row>
    <row r="85" spans="1:12" x14ac:dyDescent="0.3">
      <c r="A85" t="s">
        <v>169</v>
      </c>
      <c r="B85" s="4"/>
      <c r="C85" t="s">
        <v>106</v>
      </c>
      <c r="D85" t="s">
        <v>105</v>
      </c>
      <c r="E85" t="s">
        <v>109</v>
      </c>
      <c r="F85" t="s">
        <v>229</v>
      </c>
      <c r="G85" s="4"/>
      <c r="H85" s="1" t="str">
        <f>HYPERLINK("http://opendata.cbs.nl/statline/#/CBS/nl/dataset/84466NED","Zelfstandigen; inkomen, vermogen, kenmerken")</f>
        <v>Zelfstandigen; inkomen, vermogen, kenmerken</v>
      </c>
      <c r="I85">
        <v>1</v>
      </c>
      <c r="J85" s="4"/>
      <c r="K85" t="s">
        <v>237</v>
      </c>
      <c r="L85" t="s">
        <v>236</v>
      </c>
    </row>
    <row r="86" spans="1:12" x14ac:dyDescent="0.3">
      <c r="A86" t="s">
        <v>167</v>
      </c>
      <c r="B86" s="4"/>
      <c r="C86" t="s">
        <v>106</v>
      </c>
      <c r="D86" t="s">
        <v>105</v>
      </c>
      <c r="E86" t="s">
        <v>109</v>
      </c>
      <c r="F86" t="s">
        <v>229</v>
      </c>
      <c r="G86" s="4"/>
      <c r="H86" s="1" t="str">
        <f>HYPERLINK("http://opendata.cbs.nl/statline/#/CBS/nl/dataset/84869NED","Zelfstandigen; inkomen, vermogen, regio (indeling 2020)")</f>
        <v>Zelfstandigen; inkomen, vermogen, regio (indeling 2020)</v>
      </c>
      <c r="I86">
        <v>2</v>
      </c>
      <c r="J86" s="4"/>
      <c r="K86" t="s">
        <v>237</v>
      </c>
      <c r="L86" t="s">
        <v>236</v>
      </c>
    </row>
    <row r="87" spans="1:12" x14ac:dyDescent="0.3">
      <c r="A87" t="s">
        <v>176</v>
      </c>
      <c r="B87" s="4"/>
      <c r="C87" t="s">
        <v>106</v>
      </c>
      <c r="D87" t="s">
        <v>105</v>
      </c>
      <c r="E87" t="s">
        <v>108</v>
      </c>
      <c r="F87" t="s">
        <v>229</v>
      </c>
      <c r="G87" s="4"/>
      <c r="H87" s="1" t="str">
        <f>HYPERLINK("http://opendata.cbs.nl/statline/#/CBS/nl/dataset/84639NED","Inkomen van huishoudens; huishoudenskenmerken, regio (indeling 2019)")</f>
        <v>Inkomen van huishoudens; huishoudenskenmerken, regio (indeling 2019)</v>
      </c>
      <c r="I87">
        <v>2</v>
      </c>
      <c r="J87" s="4"/>
      <c r="K87" t="s">
        <v>237</v>
      </c>
    </row>
    <row r="88" spans="1:12" x14ac:dyDescent="0.3">
      <c r="A88" t="s">
        <v>172</v>
      </c>
      <c r="B88" s="4"/>
      <c r="C88" t="s">
        <v>106</v>
      </c>
      <c r="D88" t="s">
        <v>105</v>
      </c>
      <c r="E88" t="s">
        <v>108</v>
      </c>
      <c r="F88" t="s">
        <v>229</v>
      </c>
      <c r="G88" s="4"/>
      <c r="H88" s="1" t="str">
        <f>HYPERLINK("http://opendata.cbs.nl/statline/#/CBS/nl/dataset/84640NED","Inkomen van personen; persoonskenmerken, regio (indeling 2019)")</f>
        <v>Inkomen van personen; persoonskenmerken, regio (indeling 2019)</v>
      </c>
      <c r="I88">
        <v>2</v>
      </c>
      <c r="J88" s="4"/>
      <c r="K88" t="s">
        <v>237</v>
      </c>
    </row>
    <row r="89" spans="1:12" x14ac:dyDescent="0.3">
      <c r="A89" t="s">
        <v>178</v>
      </c>
      <c r="B89" s="4"/>
      <c r="C89" t="s">
        <v>106</v>
      </c>
      <c r="D89" t="s">
        <v>105</v>
      </c>
      <c r="E89" t="s">
        <v>108</v>
      </c>
      <c r="F89" t="s">
        <v>229</v>
      </c>
      <c r="G89" s="4"/>
      <c r="H89" s="1" t="str">
        <f>HYPERLINK("http://opendata.cbs.nl/statline/#/CBS/nl/dataset/84641NED","Laag en langdurig laag inkomen; huishoudenskenmerken, regio (indeling 2019)")</f>
        <v>Laag en langdurig laag inkomen; huishoudenskenmerken, regio (indeling 2019)</v>
      </c>
      <c r="I89">
        <v>2</v>
      </c>
      <c r="J89" s="4"/>
      <c r="K89" t="s">
        <v>237</v>
      </c>
      <c r="L89" t="s">
        <v>273</v>
      </c>
    </row>
    <row r="90" spans="1:12" x14ac:dyDescent="0.3">
      <c r="A90" t="s">
        <v>174</v>
      </c>
      <c r="B90" s="4"/>
      <c r="C90" t="s">
        <v>106</v>
      </c>
      <c r="D90" t="s">
        <v>105</v>
      </c>
      <c r="E90" t="s">
        <v>110</v>
      </c>
      <c r="F90" t="s">
        <v>229</v>
      </c>
      <c r="G90" s="4"/>
      <c r="H90" s="1" t="str">
        <f>HYPERLINK("http://opendata.cbs.nl/statline/#/CBS/nl/dataset/83841NED","Laag en langdurig laag inkomen van huishoudens; huishoudenskenmerken")</f>
        <v>Laag en langdurig laag inkomen van huishoudens; huishoudenskenmerken</v>
      </c>
      <c r="I90">
        <v>1</v>
      </c>
      <c r="J90" s="4"/>
      <c r="K90" t="s">
        <v>237</v>
      </c>
      <c r="L90" t="s">
        <v>273</v>
      </c>
    </row>
    <row r="91" spans="1:12" x14ac:dyDescent="0.3">
      <c r="A91" t="s">
        <v>179</v>
      </c>
      <c r="B91" s="4"/>
      <c r="C91" t="s">
        <v>106</v>
      </c>
      <c r="D91" t="s">
        <v>105</v>
      </c>
      <c r="E91" t="s">
        <v>110</v>
      </c>
      <c r="F91" t="s">
        <v>229</v>
      </c>
      <c r="G91" s="4"/>
      <c r="H91" s="1" t="str">
        <f>HYPERLINK("http://opendata.cbs.nl/statline/#/CBS/nl/dataset/83842NED","Laag en langdurig laag inkomen van personen; huishoudenskenmerken")</f>
        <v>Laag en langdurig laag inkomen van personen; huishoudenskenmerken</v>
      </c>
      <c r="I91">
        <v>1</v>
      </c>
      <c r="J91" s="4"/>
      <c r="K91" t="s">
        <v>237</v>
      </c>
      <c r="L91" t="s">
        <v>273</v>
      </c>
    </row>
    <row r="92" spans="1:12" x14ac:dyDescent="0.3">
      <c r="A92" t="s">
        <v>177</v>
      </c>
      <c r="B92" s="4"/>
      <c r="C92" t="s">
        <v>106</v>
      </c>
      <c r="D92" t="s">
        <v>105</v>
      </c>
      <c r="E92" t="s">
        <v>110</v>
      </c>
      <c r="F92" t="s">
        <v>229</v>
      </c>
      <c r="G92" s="4"/>
      <c r="H92" s="1" t="str">
        <f>HYPERLINK("http://opendata.cbs.nl/statline/#/CBS/nl/dataset/83843NED","Laag en langdurig laag inkomen van personen; persoonskenmerken")</f>
        <v>Laag en langdurig laag inkomen van personen; persoonskenmerken</v>
      </c>
      <c r="I92">
        <v>1</v>
      </c>
      <c r="J92" s="4"/>
      <c r="K92" t="s">
        <v>237</v>
      </c>
      <c r="L92" t="s">
        <v>273</v>
      </c>
    </row>
    <row r="93" spans="1:12" x14ac:dyDescent="0.3">
      <c r="A93" t="s">
        <v>141</v>
      </c>
      <c r="B93" s="4"/>
      <c r="C93" t="s">
        <v>106</v>
      </c>
      <c r="D93" t="s">
        <v>122</v>
      </c>
      <c r="F93" t="s">
        <v>229</v>
      </c>
      <c r="G93" s="4"/>
      <c r="H93" s="1" t="str">
        <f>HYPERLINK("http://opendata.cbs.nl/statline/#/CBS/nl/dataset/84476NED","Ongelijkheid in inkomen en vermogen; huishoudens")</f>
        <v>Ongelijkheid in inkomen en vermogen; huishoudens</v>
      </c>
      <c r="I93">
        <v>2</v>
      </c>
      <c r="J93" s="4"/>
      <c r="K93" t="s">
        <v>237</v>
      </c>
    </row>
    <row r="94" spans="1:12" x14ac:dyDescent="0.3">
      <c r="A94" t="s">
        <v>209</v>
      </c>
      <c r="B94" s="4"/>
      <c r="C94" t="s">
        <v>61</v>
      </c>
      <c r="D94" t="s">
        <v>183</v>
      </c>
      <c r="E94" t="s">
        <v>229</v>
      </c>
      <c r="F94" t="s">
        <v>229</v>
      </c>
      <c r="G94" s="4"/>
      <c r="H94" s="1" t="str">
        <f>HYPERLINK("http://opendata.cbs.nl/statline/#/CBS/nl/dataset/84448NED","Biologische- en niet-biologische landbouwbedrijven; financiële gegevens")</f>
        <v>Biologische- en niet-biologische landbouwbedrijven; financiële gegevens</v>
      </c>
      <c r="I94">
        <v>1</v>
      </c>
      <c r="J94" s="4"/>
      <c r="K94" t="s">
        <v>246</v>
      </c>
    </row>
    <row r="95" spans="1:12" x14ac:dyDescent="0.3">
      <c r="A95" t="s">
        <v>85</v>
      </c>
      <c r="B95" s="4"/>
      <c r="C95" t="s">
        <v>61</v>
      </c>
      <c r="D95" t="s">
        <v>181</v>
      </c>
      <c r="G95" s="4"/>
      <c r="H95" s="1" t="str">
        <f>HYPERLINK("http://opendata.cbs.nl/statline/#/CBS/nl/dataset/84297NED","Landbouw; kerncijfers van de EU-lidstaten, nationale rekeningen")</f>
        <v>Landbouw; kerncijfers van de EU-lidstaten, nationale rekeningen</v>
      </c>
      <c r="I95">
        <v>2</v>
      </c>
      <c r="J95" s="4"/>
      <c r="K95" t="s">
        <v>237</v>
      </c>
    </row>
    <row r="96" spans="1:12" x14ac:dyDescent="0.3">
      <c r="A96" t="s">
        <v>84</v>
      </c>
      <c r="B96" s="4"/>
      <c r="C96" t="s">
        <v>61</v>
      </c>
      <c r="D96" t="s">
        <v>181</v>
      </c>
      <c r="G96" s="4"/>
      <c r="H96" s="1" t="str">
        <f>HYPERLINK("http://opendata.cbs.nl/statline/#/CBS/nl/dataset/84298NED","Landbouw; opbouw inkomen en arbeidsvolume, nationale rekeningen")</f>
        <v>Landbouw; opbouw inkomen en arbeidsvolume, nationale rekeningen</v>
      </c>
      <c r="I96">
        <v>2</v>
      </c>
      <c r="J96" s="4"/>
      <c r="K96" t="s">
        <v>237</v>
      </c>
    </row>
    <row r="97" spans="1:12" x14ac:dyDescent="0.3">
      <c r="A97" t="s">
        <v>196</v>
      </c>
      <c r="B97" s="4"/>
      <c r="C97" t="s">
        <v>61</v>
      </c>
      <c r="D97" t="s">
        <v>117</v>
      </c>
      <c r="E97" t="s">
        <v>229</v>
      </c>
      <c r="F97" t="s">
        <v>229</v>
      </c>
      <c r="G97" s="4"/>
      <c r="H97" s="1" t="str">
        <f>HYPERLINK("http://opendata.cbs.nl/statline/#/CBS/nl/dataset/83275NED","Landbouw; Financiële gegevens landbouwbedrijven")</f>
        <v>Landbouw; Financiële gegevens landbouwbedrijven</v>
      </c>
      <c r="I97">
        <v>1</v>
      </c>
      <c r="J97" s="4"/>
      <c r="K97" t="s">
        <v>246</v>
      </c>
    </row>
    <row r="98" spans="1:12" x14ac:dyDescent="0.3">
      <c r="A98" t="s">
        <v>180</v>
      </c>
      <c r="B98" s="4"/>
      <c r="C98" t="s">
        <v>64</v>
      </c>
      <c r="D98" t="s">
        <v>63</v>
      </c>
      <c r="E98" t="s">
        <v>67</v>
      </c>
      <c r="F98" t="s">
        <v>229</v>
      </c>
      <c r="G98" s="4"/>
      <c r="H98" s="1" t="str">
        <f>HYPERLINK("http://opendata.cbs.nl/statline/#/CBS/nl/dataset/84178NED","Arbeidsinkomensquote; bedrijfstak")</f>
        <v>Arbeidsinkomensquote; bedrijfstak</v>
      </c>
      <c r="I98">
        <v>1</v>
      </c>
      <c r="J98" s="4"/>
      <c r="K98" t="s">
        <v>250</v>
      </c>
    </row>
    <row r="99" spans="1:12" x14ac:dyDescent="0.3">
      <c r="A99" t="s">
        <v>91</v>
      </c>
      <c r="B99" s="4"/>
      <c r="C99" t="s">
        <v>64</v>
      </c>
      <c r="D99" t="s">
        <v>63</v>
      </c>
      <c r="E99" t="s">
        <v>67</v>
      </c>
      <c r="F99" t="s">
        <v>69</v>
      </c>
      <c r="G99" s="4"/>
      <c r="H99" s="1" t="str">
        <f>HYPERLINK("http://opendata.cbs.nl/statline/#/CBS/nl/dataset/84106NED","Bbp, productie en bestedingen; kwartalen, mutaties, nationale rekeningen")</f>
        <v>Bbp, productie en bestedingen; kwartalen, mutaties, nationale rekeningen</v>
      </c>
      <c r="I99">
        <v>1</v>
      </c>
      <c r="J99" s="4"/>
      <c r="K99" t="s">
        <v>252</v>
      </c>
    </row>
    <row r="100" spans="1:12" x14ac:dyDescent="0.3">
      <c r="A100" t="s">
        <v>68</v>
      </c>
      <c r="B100" s="4"/>
      <c r="C100" t="s">
        <v>64</v>
      </c>
      <c r="D100" t="s">
        <v>63</v>
      </c>
      <c r="E100" t="s">
        <v>67</v>
      </c>
      <c r="F100" t="s">
        <v>69</v>
      </c>
      <c r="G100" s="4"/>
      <c r="H100" s="1" t="str">
        <f>HYPERLINK("http://opendata.cbs.nl/statline/#/CBS/nl/dataset/84105NED","Bbp, productie en bestedingen; kwartalen, waarden, nationale rekeningen")</f>
        <v>Bbp, productie en bestedingen; kwartalen, waarden, nationale rekeningen</v>
      </c>
      <c r="I100">
        <v>1</v>
      </c>
      <c r="J100" s="4"/>
      <c r="K100" t="s">
        <v>252</v>
      </c>
    </row>
    <row r="101" spans="1:12" x14ac:dyDescent="0.3">
      <c r="A101" t="s">
        <v>65</v>
      </c>
      <c r="B101" s="4"/>
      <c r="C101" t="s">
        <v>64</v>
      </c>
      <c r="D101" t="s">
        <v>63</v>
      </c>
      <c r="E101" t="s">
        <v>67</v>
      </c>
      <c r="F101" t="s">
        <v>66</v>
      </c>
      <c r="G101" s="4"/>
      <c r="H101" s="1" t="str">
        <f>HYPERLINK("http://opendata.cbs.nl/statline/#/CBS/nl/dataset/84088NED","Productie- en inkomenscomponenten bbp; bedrijfstak; nationale rekeningen")</f>
        <v>Productie- en inkomenscomponenten bbp; bedrijfstak; nationale rekeningen</v>
      </c>
      <c r="I101">
        <v>1</v>
      </c>
      <c r="J101" s="4"/>
      <c r="K101" t="s">
        <v>252</v>
      </c>
    </row>
    <row r="102" spans="1:12" x14ac:dyDescent="0.3">
      <c r="A102" t="s">
        <v>241</v>
      </c>
      <c r="B102" s="4"/>
      <c r="C102" t="s">
        <v>64</v>
      </c>
      <c r="D102" t="s">
        <v>63</v>
      </c>
      <c r="E102" t="s">
        <v>73</v>
      </c>
      <c r="F102" t="s">
        <v>72</v>
      </c>
      <c r="G102" s="4"/>
      <c r="H102" s="1" t="str">
        <f>HYPERLINK("http://opendata.cbs.nl/statline/#/CBS/nl/dataset/84097NED","Kerngegevens sectoren; nationale rekeningen")</f>
        <v>Kerngegevens sectoren; nationale rekeningen</v>
      </c>
      <c r="I102">
        <v>1</v>
      </c>
      <c r="J102" s="4"/>
      <c r="K102" t="s">
        <v>237</v>
      </c>
      <c r="L102" t="s">
        <v>242</v>
      </c>
    </row>
    <row r="103" spans="1:12" x14ac:dyDescent="0.3">
      <c r="A103" t="s">
        <v>83</v>
      </c>
      <c r="B103" s="4"/>
      <c r="C103" t="s">
        <v>64</v>
      </c>
      <c r="D103" t="s">
        <v>63</v>
      </c>
      <c r="E103" t="s">
        <v>73</v>
      </c>
      <c r="F103" t="s">
        <v>72</v>
      </c>
      <c r="G103" s="4"/>
      <c r="H103" s="1" t="str">
        <f>HYPERLINK("http://opendata.cbs.nl/statline/#/CBS/nl/dataset/84098NED","Lopende transacties; sectoren, nationale rekeningen")</f>
        <v>Lopende transacties; sectoren, nationale rekeningen</v>
      </c>
      <c r="I103">
        <v>1</v>
      </c>
      <c r="J103" s="4"/>
      <c r="K103" t="s">
        <v>243</v>
      </c>
    </row>
    <row r="104" spans="1:12" x14ac:dyDescent="0.3">
      <c r="A104" t="s">
        <v>71</v>
      </c>
      <c r="B104" s="4"/>
      <c r="C104" t="s">
        <v>64</v>
      </c>
      <c r="D104" t="s">
        <v>63</v>
      </c>
      <c r="E104" t="s">
        <v>73</v>
      </c>
      <c r="F104" t="s">
        <v>72</v>
      </c>
      <c r="G104" s="4"/>
      <c r="H104" s="1" t="str">
        <f>HYPERLINK("http://opendata.cbs.nl/statline/#/CBS/nl/dataset/82643NED","Macro-economisch scorebord")</f>
        <v>Macro-economisch scorebord</v>
      </c>
      <c r="I104">
        <v>1</v>
      </c>
      <c r="J104" s="4"/>
      <c r="K104" t="s">
        <v>235</v>
      </c>
      <c r="L104" t="s">
        <v>257</v>
      </c>
    </row>
    <row r="105" spans="1:12" x14ac:dyDescent="0.3">
      <c r="A105" t="s">
        <v>77</v>
      </c>
      <c r="B105" s="4"/>
      <c r="C105" t="s">
        <v>64</v>
      </c>
      <c r="D105" t="s">
        <v>63</v>
      </c>
      <c r="E105" t="s">
        <v>73</v>
      </c>
      <c r="F105" t="s">
        <v>72</v>
      </c>
      <c r="G105" s="4"/>
      <c r="H105" s="1" t="str">
        <f>HYPERLINK("http://opendata.cbs.nl/statline/#/CBS/nl/dataset/84086NED","Opbouw nationaal vorderingensaldo; nationale rekeningen")</f>
        <v>Opbouw nationaal vorderingensaldo; nationale rekeningen</v>
      </c>
      <c r="I105">
        <v>1</v>
      </c>
      <c r="J105" s="4"/>
      <c r="K105" t="s">
        <v>243</v>
      </c>
    </row>
    <row r="106" spans="1:12" x14ac:dyDescent="0.3">
      <c r="A106" t="s">
        <v>82</v>
      </c>
      <c r="B106" s="4"/>
      <c r="C106" t="s">
        <v>64</v>
      </c>
      <c r="D106" t="s">
        <v>63</v>
      </c>
      <c r="E106" t="s">
        <v>73</v>
      </c>
      <c r="F106" t="s">
        <v>72</v>
      </c>
      <c r="G106" s="4"/>
      <c r="H106" s="1" t="str">
        <f>HYPERLINK("http://opendata.cbs.nl/statline/#/CBS/nl/dataset/84101NED","Sectoren; seizoengecorrigeerde cijfers, nationale rekeningen")</f>
        <v>Sectoren; seizoengecorrigeerde cijfers, nationale rekeningen</v>
      </c>
      <c r="I106">
        <v>1</v>
      </c>
      <c r="J106" s="4"/>
      <c r="K106" t="s">
        <v>243</v>
      </c>
    </row>
    <row r="107" spans="1:12" x14ac:dyDescent="0.3">
      <c r="A107" t="s">
        <v>90</v>
      </c>
      <c r="B107" s="4"/>
      <c r="C107" t="s">
        <v>64</v>
      </c>
      <c r="D107" t="s">
        <v>63</v>
      </c>
      <c r="E107" t="s">
        <v>73</v>
      </c>
      <c r="F107" t="s">
        <v>76</v>
      </c>
      <c r="G107" s="4"/>
      <c r="H107" s="1" t="str">
        <f>HYPERLINK("http://opendata.cbs.nl/statline/#/CBS/nl/dataset/84102NED","Inkomen, bestedingen en vermogen huishoudens; kerncijfers, NR")</f>
        <v>Inkomen, bestedingen en vermogen huishoudens; kerncijfers, NR</v>
      </c>
      <c r="I107">
        <v>1</v>
      </c>
      <c r="J107" s="4"/>
      <c r="K107" t="s">
        <v>243</v>
      </c>
    </row>
    <row r="108" spans="1:12" x14ac:dyDescent="0.3">
      <c r="A108" t="s">
        <v>80</v>
      </c>
      <c r="B108" s="4"/>
      <c r="C108" t="s">
        <v>64</v>
      </c>
      <c r="D108" t="s">
        <v>63</v>
      </c>
      <c r="E108" t="s">
        <v>73</v>
      </c>
      <c r="F108" t="s">
        <v>76</v>
      </c>
      <c r="G108" s="4"/>
      <c r="H108" s="1" t="str">
        <f>HYPERLINK("http://opendata.cbs.nl/statline/#/CBS/nl/dataset/84103NED","Inkomensverdeling van huishoudens; nationale rekeningen")</f>
        <v>Inkomensverdeling van huishoudens; nationale rekeningen</v>
      </c>
      <c r="I108">
        <v>1</v>
      </c>
      <c r="J108" s="4"/>
      <c r="K108" t="s">
        <v>237</v>
      </c>
    </row>
    <row r="109" spans="1:12" x14ac:dyDescent="0.3">
      <c r="A109" t="s">
        <v>78</v>
      </c>
      <c r="B109" s="4"/>
      <c r="C109" t="s">
        <v>64</v>
      </c>
      <c r="D109" t="s">
        <v>63</v>
      </c>
      <c r="E109" t="s">
        <v>73</v>
      </c>
      <c r="F109" t="s">
        <v>74</v>
      </c>
      <c r="G109" s="4"/>
      <c r="H109" s="1" t="str">
        <f>HYPERLINK("http://opendata.cbs.nl/statline/#/CBS/nl/dataset/84576NED","Overheidsproductie en -consumptie; transacties, overheidssectoren")</f>
        <v>Overheidsproductie en -consumptie; transacties, overheidssectoren</v>
      </c>
      <c r="I109">
        <v>2</v>
      </c>
      <c r="J109" s="4"/>
      <c r="K109" t="s">
        <v>253</v>
      </c>
    </row>
    <row r="110" spans="1:12" x14ac:dyDescent="0.3">
      <c r="A110" t="s">
        <v>79</v>
      </c>
      <c r="B110" s="4"/>
      <c r="C110" t="s">
        <v>64</v>
      </c>
      <c r="D110" t="s">
        <v>63</v>
      </c>
      <c r="E110" t="s">
        <v>73</v>
      </c>
      <c r="F110" t="s">
        <v>74</v>
      </c>
      <c r="G110" s="4"/>
      <c r="H110" s="1" t="str">
        <f>HYPERLINK("http://opendata.cbs.nl/statline/#/CBS/nl/dataset/84122NED","Overheidsuitgaven en bestedingen; functies, transacties, overheidssectoren")</f>
        <v>Overheidsuitgaven en bestedingen; functies, transacties, overheidssectoren</v>
      </c>
      <c r="I110">
        <v>2</v>
      </c>
      <c r="J110" s="4"/>
      <c r="K110" t="s">
        <v>244</v>
      </c>
      <c r="L110" t="s">
        <v>240</v>
      </c>
    </row>
    <row r="111" spans="1:12" x14ac:dyDescent="0.3">
      <c r="A111" t="s">
        <v>86</v>
      </c>
      <c r="B111" s="4"/>
      <c r="C111" t="s">
        <v>64</v>
      </c>
      <c r="D111" t="s">
        <v>63</v>
      </c>
      <c r="E111" t="s">
        <v>73</v>
      </c>
      <c r="F111" t="s">
        <v>74</v>
      </c>
      <c r="G111" s="4"/>
      <c r="H111" s="1" t="str">
        <f>HYPERLINK("http://opendata.cbs.nl/statline/#/CBS/nl/dataset/84116NED","Overheidsuitgaven; transacties en overheidssectoren")</f>
        <v>Overheidsuitgaven; transacties en overheidssectoren</v>
      </c>
      <c r="I111">
        <v>2</v>
      </c>
      <c r="J111" s="4"/>
      <c r="K111" t="s">
        <v>244</v>
      </c>
      <c r="L111" t="s">
        <v>240</v>
      </c>
    </row>
    <row r="112" spans="1:12" x14ac:dyDescent="0.3">
      <c r="A112" t="s">
        <v>40</v>
      </c>
      <c r="B112" s="4"/>
      <c r="C112" t="s">
        <v>64</v>
      </c>
      <c r="D112" t="s">
        <v>63</v>
      </c>
      <c r="E112" t="s">
        <v>62</v>
      </c>
      <c r="F112" t="s">
        <v>70</v>
      </c>
      <c r="G112" s="4"/>
      <c r="H112" s="1" t="str">
        <f>HYPERLINK("http://opendata.cbs.nl/statline/#/CBS/nl/dataset/84165NED","Beloning en arbeidsvolume van werknemers; bedrijfstak, nationale rekeningen")</f>
        <v>Beloning en arbeidsvolume van werknemers; bedrijfstak, nationale rekeningen</v>
      </c>
      <c r="I112">
        <v>2</v>
      </c>
      <c r="J112" s="4"/>
      <c r="K112" t="s">
        <v>267</v>
      </c>
    </row>
    <row r="113" spans="1:12" x14ac:dyDescent="0.3">
      <c r="A113" t="s">
        <v>21</v>
      </c>
      <c r="B113" s="4"/>
      <c r="C113" t="s">
        <v>64</v>
      </c>
      <c r="D113" t="s">
        <v>63</v>
      </c>
      <c r="E113" t="s">
        <v>62</v>
      </c>
      <c r="F113" t="s">
        <v>70</v>
      </c>
      <c r="G113" s="4"/>
      <c r="H113" s="1" t="str">
        <f>HYPERLINK("http://opendata.cbs.nl/statline/#/CBS/nl/dataset/84163NED","Beloning en arbeidsvolume van werknemers; kwartalen, nationale rekeningen")</f>
        <v>Beloning en arbeidsvolume van werknemers; kwartalen, nationale rekeningen</v>
      </c>
      <c r="I113">
        <v>2</v>
      </c>
      <c r="J113" s="4"/>
      <c r="K113" t="s">
        <v>267</v>
      </c>
    </row>
    <row r="114" spans="1:12" x14ac:dyDescent="0.3">
      <c r="A114" t="s">
        <v>87</v>
      </c>
      <c r="B114" s="4"/>
      <c r="C114" t="s">
        <v>64</v>
      </c>
      <c r="D114" t="s">
        <v>63</v>
      </c>
      <c r="E114" t="s">
        <v>62</v>
      </c>
      <c r="F114" t="s">
        <v>70</v>
      </c>
      <c r="G114" s="4"/>
      <c r="H114" s="1" t="str">
        <f>HYPERLINK("http://opendata.cbs.nl/statline/#/CBS/nl/dataset/84180NED","Loonkosten per eenheid product; nationale rekeningen")</f>
        <v>Loonkosten per eenheid product; nationale rekeningen</v>
      </c>
      <c r="I114">
        <v>1</v>
      </c>
      <c r="J114" s="4"/>
      <c r="K114" t="s">
        <v>238</v>
      </c>
    </row>
    <row r="115" spans="1:12" x14ac:dyDescent="0.3">
      <c r="A115" t="s">
        <v>23</v>
      </c>
      <c r="B115" s="4"/>
      <c r="C115" t="s">
        <v>64</v>
      </c>
      <c r="D115" t="s">
        <v>63</v>
      </c>
      <c r="E115" t="s">
        <v>62</v>
      </c>
      <c r="F115" t="s">
        <v>70</v>
      </c>
      <c r="G115" s="4"/>
      <c r="H115" s="1" t="str">
        <f>HYPERLINK("http://opendata.cbs.nl/statline/#/CBS/nl/dataset/84183NED","Prijs van arbeid; index 2015=100; nationale rekeningen ")</f>
        <v xml:space="preserve">Prijs van arbeid; index 2015=100; nationale rekeningen </v>
      </c>
      <c r="I115">
        <v>2</v>
      </c>
      <c r="J115" s="4"/>
      <c r="K115" t="s">
        <v>238</v>
      </c>
      <c r="L115" t="s">
        <v>249</v>
      </c>
    </row>
    <row r="116" spans="1:12" x14ac:dyDescent="0.3">
      <c r="A116" t="s">
        <v>85</v>
      </c>
      <c r="B116" s="4"/>
      <c r="C116" t="s">
        <v>64</v>
      </c>
      <c r="D116" t="s">
        <v>63</v>
      </c>
      <c r="E116" t="s">
        <v>62</v>
      </c>
      <c r="F116" t="s">
        <v>61</v>
      </c>
      <c r="G116" s="4"/>
      <c r="H116" s="1" t="str">
        <f>HYPERLINK("http://opendata.cbs.nl/statline/#/CBS/nl/dataset/84297NED","Landbouw; kerncijfers van de EU-lidstaten, nationale rekeningen")</f>
        <v>Landbouw; kerncijfers van de EU-lidstaten, nationale rekeningen</v>
      </c>
      <c r="I116">
        <v>2</v>
      </c>
      <c r="J116" s="4"/>
      <c r="K116" t="s">
        <v>237</v>
      </c>
    </row>
    <row r="117" spans="1:12" x14ac:dyDescent="0.3">
      <c r="A117" t="s">
        <v>84</v>
      </c>
      <c r="B117" s="4"/>
      <c r="C117" t="s">
        <v>64</v>
      </c>
      <c r="D117" t="s">
        <v>63</v>
      </c>
      <c r="E117" t="s">
        <v>62</v>
      </c>
      <c r="F117" t="s">
        <v>61</v>
      </c>
      <c r="G117" s="4"/>
      <c r="H117" s="1" t="str">
        <f>HYPERLINK("http://opendata.cbs.nl/statline/#/CBS/nl/dataset/84298NED","Landbouw; opbouw inkomen en arbeidsvolume, nationale rekeningen")</f>
        <v>Landbouw; opbouw inkomen en arbeidsvolume, nationale rekeningen</v>
      </c>
      <c r="I117">
        <v>2</v>
      </c>
      <c r="J117" s="4"/>
      <c r="K117" t="s">
        <v>237</v>
      </c>
    </row>
    <row r="118" spans="1:12" x14ac:dyDescent="0.3">
      <c r="A118" t="s">
        <v>88</v>
      </c>
      <c r="B118" s="4"/>
      <c r="C118" t="s">
        <v>64</v>
      </c>
      <c r="D118" t="s">
        <v>63</v>
      </c>
      <c r="E118" t="s">
        <v>62</v>
      </c>
      <c r="F118" t="s">
        <v>75</v>
      </c>
      <c r="G118" s="4"/>
      <c r="H118" s="1" t="str">
        <f>HYPERLINK("http://opendata.cbs.nl/statline/#/CBS/nl/dataset/84458NED","Inkomensrekening sector huishoudens naar regio; nationale rekeningen")</f>
        <v>Inkomensrekening sector huishoudens naar regio; nationale rekeningen</v>
      </c>
      <c r="I118">
        <v>2</v>
      </c>
      <c r="J118" s="4"/>
      <c r="K118" t="s">
        <v>243</v>
      </c>
    </row>
    <row r="119" spans="1:12" x14ac:dyDescent="0.3">
      <c r="A119" t="s">
        <v>89</v>
      </c>
      <c r="B119" s="4"/>
      <c r="C119" t="s">
        <v>64</v>
      </c>
      <c r="D119" t="s">
        <v>63</v>
      </c>
      <c r="E119" t="s">
        <v>62</v>
      </c>
      <c r="F119" t="s">
        <v>75</v>
      </c>
      <c r="G119" s="4"/>
      <c r="H119" s="1" t="str">
        <f>HYPERLINK("http://opendata.cbs.nl/statline/#/CBS/nl/dataset/84419NED","Productieproces; bedrijfstak en regio; nationale rekeningen")</f>
        <v>Productieproces; bedrijfstak en regio; nationale rekeningen</v>
      </c>
      <c r="I119">
        <v>2</v>
      </c>
      <c r="J119" s="4"/>
      <c r="K119" t="s">
        <v>244</v>
      </c>
    </row>
    <row r="120" spans="1:12" x14ac:dyDescent="0.3">
      <c r="A120" t="s">
        <v>81</v>
      </c>
      <c r="B120" s="4"/>
      <c r="C120" t="s">
        <v>64</v>
      </c>
      <c r="D120" t="s">
        <v>63</v>
      </c>
      <c r="E120" t="s">
        <v>62</v>
      </c>
      <c r="F120" t="s">
        <v>75</v>
      </c>
      <c r="G120" s="4"/>
      <c r="H120" s="1" t="str">
        <f>HYPERLINK("http://opendata.cbs.nl/statline/#/CBS/nl/dataset/84432NED","Regionale kerncijfers; nationale rekeningen")</f>
        <v>Regionale kerncijfers; nationale rekeningen</v>
      </c>
      <c r="I120">
        <v>2</v>
      </c>
      <c r="J120" s="4"/>
      <c r="K120" t="s">
        <v>244</v>
      </c>
    </row>
    <row r="121" spans="1:12" x14ac:dyDescent="0.3">
      <c r="A121" t="s">
        <v>176</v>
      </c>
      <c r="B121" s="4"/>
      <c r="C121" t="s">
        <v>92</v>
      </c>
      <c r="D121" t="s">
        <v>106</v>
      </c>
      <c r="E121" t="s">
        <v>105</v>
      </c>
      <c r="G121" s="4"/>
      <c r="H121" s="1" t="str">
        <f>HYPERLINK("http://opendata.cbs.nl/statline/#/CBS/nl/dataset/84639NED","Inkomen van huishoudens; huishoudenskenmerken, regio (indeling 2019)")</f>
        <v>Inkomen van huishoudens; huishoudenskenmerken, regio (indeling 2019)</v>
      </c>
      <c r="I121">
        <v>2</v>
      </c>
      <c r="J121" s="4"/>
      <c r="K121" t="s">
        <v>237</v>
      </c>
    </row>
    <row r="122" spans="1:12" x14ac:dyDescent="0.3">
      <c r="A122" t="s">
        <v>172</v>
      </c>
      <c r="B122" s="4"/>
      <c r="C122" t="s">
        <v>92</v>
      </c>
      <c r="D122" t="s">
        <v>106</v>
      </c>
      <c r="E122" t="s">
        <v>105</v>
      </c>
      <c r="G122" s="4"/>
      <c r="H122" s="1" t="str">
        <f>HYPERLINK("http://opendata.cbs.nl/statline/#/CBS/nl/dataset/84640NED","Inkomen van personen; persoonskenmerken, regio (indeling 2019)")</f>
        <v>Inkomen van personen; persoonskenmerken, regio (indeling 2019)</v>
      </c>
      <c r="I122">
        <v>2</v>
      </c>
      <c r="J122" s="4"/>
      <c r="K122" t="s">
        <v>237</v>
      </c>
    </row>
    <row r="123" spans="1:12" x14ac:dyDescent="0.3">
      <c r="A123" t="s">
        <v>178</v>
      </c>
      <c r="B123" s="4"/>
      <c r="C123" t="s">
        <v>92</v>
      </c>
      <c r="D123" t="s">
        <v>106</v>
      </c>
      <c r="E123" t="s">
        <v>105</v>
      </c>
      <c r="G123" s="4"/>
      <c r="H123" s="1" t="str">
        <f>HYPERLINK("http://opendata.cbs.nl/statline/#/CBS/nl/dataset/84641NED","Laag en langdurig laag inkomen; huishoudenskenmerken, regio (indeling 2019)")</f>
        <v>Laag en langdurig laag inkomen; huishoudenskenmerken, regio (indeling 2019)</v>
      </c>
      <c r="I123">
        <v>2</v>
      </c>
      <c r="J123" s="4"/>
      <c r="K123" t="s">
        <v>237</v>
      </c>
      <c r="L123" t="s">
        <v>273</v>
      </c>
    </row>
    <row r="124" spans="1:12" x14ac:dyDescent="0.3">
      <c r="A124" t="s">
        <v>167</v>
      </c>
      <c r="B124" s="4"/>
      <c r="C124" t="s">
        <v>92</v>
      </c>
      <c r="D124" t="s">
        <v>106</v>
      </c>
      <c r="E124" t="s">
        <v>105</v>
      </c>
      <c r="G124" s="4"/>
      <c r="H124" s="1" t="str">
        <f>HYPERLINK("http://opendata.cbs.nl/statline/#/CBS/nl/dataset/84869NED","Zelfstandigen; inkomen, vermogen, regio (indeling 2020)")</f>
        <v>Zelfstandigen; inkomen, vermogen, regio (indeling 2020)</v>
      </c>
      <c r="I124">
        <v>2</v>
      </c>
      <c r="J124" s="4"/>
      <c r="K124" t="s">
        <v>237</v>
      </c>
      <c r="L124" t="s">
        <v>236</v>
      </c>
    </row>
    <row r="125" spans="1:12" x14ac:dyDescent="0.3">
      <c r="A125" t="s">
        <v>198</v>
      </c>
      <c r="B125" s="4"/>
      <c r="C125" t="s">
        <v>92</v>
      </c>
      <c r="D125" t="s">
        <v>149</v>
      </c>
      <c r="E125" t="s">
        <v>229</v>
      </c>
      <c r="F125" t="s">
        <v>229</v>
      </c>
      <c r="G125" s="4"/>
      <c r="H125" s="1" t="str">
        <f>HYPERLINK("http://opendata.cbs.nl/statline/#/CBS/nl/dataset/82339NED","Kerncijfers wijken en buurten 2013")</f>
        <v>Kerncijfers wijken en buurten 2013</v>
      </c>
      <c r="I125">
        <v>1</v>
      </c>
      <c r="J125" s="4"/>
      <c r="K125" t="s">
        <v>237</v>
      </c>
    </row>
    <row r="126" spans="1:12" x14ac:dyDescent="0.3">
      <c r="A126" t="s">
        <v>203</v>
      </c>
      <c r="B126" s="4"/>
      <c r="C126" t="s">
        <v>92</v>
      </c>
      <c r="D126" t="s">
        <v>149</v>
      </c>
      <c r="E126" t="s">
        <v>229</v>
      </c>
      <c r="F126" t="s">
        <v>229</v>
      </c>
      <c r="G126" s="4"/>
      <c r="H126" s="1" t="str">
        <f>HYPERLINK("http://opendata.cbs.nl/statline/#/CBS/nl/dataset/82931NED","Kerncijfers wijken en buurten 2014")</f>
        <v>Kerncijfers wijken en buurten 2014</v>
      </c>
      <c r="I126">
        <v>1</v>
      </c>
      <c r="J126" s="4"/>
      <c r="K126" t="s">
        <v>237</v>
      </c>
    </row>
    <row r="127" spans="1:12" x14ac:dyDescent="0.3">
      <c r="A127" t="s">
        <v>215</v>
      </c>
      <c r="B127" s="4"/>
      <c r="C127" t="s">
        <v>92</v>
      </c>
      <c r="D127" t="s">
        <v>149</v>
      </c>
      <c r="E127" t="s">
        <v>229</v>
      </c>
      <c r="F127" t="s">
        <v>229</v>
      </c>
      <c r="G127" s="4"/>
      <c r="H127" s="1" t="str">
        <f>HYPERLINK("http://opendata.cbs.nl/statline/#/CBS/nl/dataset/83220NED","Kerncijfers wijken en buurten 2015")</f>
        <v>Kerncijfers wijken en buurten 2015</v>
      </c>
      <c r="I127">
        <v>1</v>
      </c>
      <c r="J127" s="4"/>
      <c r="K127" t="s">
        <v>237</v>
      </c>
    </row>
    <row r="128" spans="1:12" x14ac:dyDescent="0.3">
      <c r="A128" t="s">
        <v>224</v>
      </c>
      <c r="B128" s="4"/>
      <c r="C128" t="s">
        <v>92</v>
      </c>
      <c r="D128" t="s">
        <v>149</v>
      </c>
      <c r="E128" t="s">
        <v>229</v>
      </c>
      <c r="F128" t="s">
        <v>229</v>
      </c>
      <c r="G128" s="4"/>
      <c r="H128" s="1" t="str">
        <f>HYPERLINK("http://opendata.cbs.nl/statline/#/CBS/nl/dataset/83487NED","Kerncijfers wijken en buurten 2016")</f>
        <v>Kerncijfers wijken en buurten 2016</v>
      </c>
      <c r="I128">
        <v>1</v>
      </c>
      <c r="J128" s="4"/>
      <c r="K128" t="s">
        <v>237</v>
      </c>
    </row>
    <row r="129" spans="1:12" x14ac:dyDescent="0.3">
      <c r="A129" t="s">
        <v>197</v>
      </c>
      <c r="B129" s="4"/>
      <c r="C129" t="s">
        <v>92</v>
      </c>
      <c r="D129" t="s">
        <v>149</v>
      </c>
      <c r="E129" t="s">
        <v>229</v>
      </c>
      <c r="F129" t="s">
        <v>229</v>
      </c>
      <c r="G129" s="4"/>
      <c r="H129" s="1" t="str">
        <f>HYPERLINK("http://opendata.cbs.nl/statline/#/CBS/nl/dataset/83765NED","Kerncijfers wijken en buurten 2017")</f>
        <v>Kerncijfers wijken en buurten 2017</v>
      </c>
      <c r="I129">
        <v>1</v>
      </c>
      <c r="J129" s="4"/>
      <c r="K129" t="s">
        <v>237</v>
      </c>
    </row>
    <row r="130" spans="1:12" x14ac:dyDescent="0.3">
      <c r="A130" t="s">
        <v>205</v>
      </c>
      <c r="B130" s="4"/>
      <c r="C130" t="s">
        <v>92</v>
      </c>
      <c r="D130" t="s">
        <v>149</v>
      </c>
      <c r="E130" t="s">
        <v>229</v>
      </c>
      <c r="F130" t="s">
        <v>229</v>
      </c>
      <c r="G130" s="4"/>
      <c r="H130" s="1" t="str">
        <f>HYPERLINK("http://opendata.cbs.nl/statline/#/CBS/nl/dataset/84286NED","Kerncijfers wijken en buurten 2018")</f>
        <v>Kerncijfers wijken en buurten 2018</v>
      </c>
      <c r="I130">
        <v>1</v>
      </c>
      <c r="J130" s="4"/>
      <c r="K130" t="s">
        <v>237</v>
      </c>
    </row>
    <row r="131" spans="1:12" x14ac:dyDescent="0.3">
      <c r="A131" t="s">
        <v>204</v>
      </c>
      <c r="B131" s="4"/>
      <c r="C131" t="s">
        <v>92</v>
      </c>
      <c r="D131" t="s">
        <v>149</v>
      </c>
      <c r="E131" t="s">
        <v>229</v>
      </c>
      <c r="F131" t="s">
        <v>229</v>
      </c>
      <c r="G131" s="4"/>
      <c r="H131" s="1" t="str">
        <f>HYPERLINK("http://opendata.cbs.nl/statline/#/CBS/nl/dataset/84583NED","Kerncijfers wijken en buurten 2019")</f>
        <v>Kerncijfers wijken en buurten 2019</v>
      </c>
      <c r="I131">
        <v>1</v>
      </c>
      <c r="J131" s="4"/>
      <c r="K131" t="s">
        <v>237</v>
      </c>
    </row>
    <row r="132" spans="1:12" x14ac:dyDescent="0.3">
      <c r="A132" t="s">
        <v>216</v>
      </c>
      <c r="B132" s="4"/>
      <c r="C132" t="s">
        <v>92</v>
      </c>
      <c r="D132" t="s">
        <v>149</v>
      </c>
      <c r="E132" t="s">
        <v>229</v>
      </c>
      <c r="F132" t="s">
        <v>229</v>
      </c>
      <c r="G132" s="4"/>
      <c r="H132" s="1" t="str">
        <f>HYPERLINK("http://opendata.cbs.nl/statline/#/CBS/nl/dataset/84799NED","Kerncijfers wijken en buurten 2020")</f>
        <v>Kerncijfers wijken en buurten 2020</v>
      </c>
      <c r="I132">
        <v>1</v>
      </c>
      <c r="J132" s="4"/>
      <c r="K132" t="s">
        <v>237</v>
      </c>
    </row>
    <row r="133" spans="1:12" x14ac:dyDescent="0.3">
      <c r="A133" t="s">
        <v>217</v>
      </c>
      <c r="B133" s="4"/>
      <c r="C133" t="s">
        <v>92</v>
      </c>
      <c r="D133" t="s">
        <v>149</v>
      </c>
      <c r="E133" t="s">
        <v>229</v>
      </c>
      <c r="F133" t="s">
        <v>229</v>
      </c>
      <c r="G133" s="4"/>
      <c r="H133" s="1" t="str">
        <f>HYPERLINK("http://opendata.cbs.nl/statline/#/CBS/nl/dataset/60039fvw","Maatstaven Financiële-verhoudingswet (Fvw)")</f>
        <v>Maatstaven Financiële-verhoudingswet (Fvw)</v>
      </c>
      <c r="I133">
        <v>1</v>
      </c>
      <c r="J133" s="4"/>
      <c r="K133" t="s">
        <v>237</v>
      </c>
    </row>
    <row r="134" spans="1:12" x14ac:dyDescent="0.3">
      <c r="A134" t="s">
        <v>199</v>
      </c>
      <c r="B134" s="4"/>
      <c r="C134" t="s">
        <v>92</v>
      </c>
      <c r="D134" t="s">
        <v>149</v>
      </c>
      <c r="E134" t="s">
        <v>229</v>
      </c>
      <c r="F134" t="s">
        <v>229</v>
      </c>
      <c r="G134" s="4"/>
      <c r="H134" s="1" t="str">
        <f>HYPERLINK("http://opendata.cbs.nl/statline/#/CBS/nl/dataset/83997NED","Maatstaven gemeentefonds: Sociaal domein: diverse peildata; regio 2018")</f>
        <v>Maatstaven gemeentefonds: Sociaal domein: diverse peildata; regio 2018</v>
      </c>
      <c r="I134">
        <v>1</v>
      </c>
      <c r="J134" s="4"/>
      <c r="K134" t="s">
        <v>237</v>
      </c>
    </row>
    <row r="135" spans="1:12" x14ac:dyDescent="0.3">
      <c r="A135" t="s">
        <v>206</v>
      </c>
      <c r="B135" s="4"/>
      <c r="C135" t="s">
        <v>92</v>
      </c>
      <c r="D135" t="s">
        <v>149</v>
      </c>
      <c r="E135" t="s">
        <v>229</v>
      </c>
      <c r="F135" t="s">
        <v>229</v>
      </c>
      <c r="G135" s="4"/>
      <c r="H135" s="1" t="str">
        <f>HYPERLINK("http://opendata.cbs.nl/statline/#/CBS/nl/dataset/84590NED","Maatstaven gemeentefonds; diverse indicatoren; regio-indeling 2019")</f>
        <v>Maatstaven gemeentefonds; diverse indicatoren; regio-indeling 2019</v>
      </c>
      <c r="I135">
        <v>1</v>
      </c>
      <c r="J135" s="4"/>
      <c r="K135" t="s">
        <v>237</v>
      </c>
    </row>
    <row r="136" spans="1:12" x14ac:dyDescent="0.3">
      <c r="A136" t="s">
        <v>202</v>
      </c>
      <c r="B136" s="4"/>
      <c r="C136" t="s">
        <v>92</v>
      </c>
      <c r="D136" t="s">
        <v>149</v>
      </c>
      <c r="E136" t="s">
        <v>229</v>
      </c>
      <c r="F136" t="s">
        <v>229</v>
      </c>
      <c r="G136" s="4"/>
      <c r="H136" s="1" t="str">
        <f>HYPERLINK("http://opendata.cbs.nl/statline/#/CBS/nl/dataset/84860NED","Maatstaven gemeentefonds; diverse indicatoren; regio-indeling 2020")</f>
        <v>Maatstaven gemeentefonds; diverse indicatoren; regio-indeling 2020</v>
      </c>
      <c r="I136">
        <v>1</v>
      </c>
      <c r="J136" s="4"/>
      <c r="K136" t="s">
        <v>237</v>
      </c>
    </row>
    <row r="137" spans="1:12" x14ac:dyDescent="0.3">
      <c r="A137" t="s">
        <v>208</v>
      </c>
      <c r="B137" s="4"/>
      <c r="C137" t="s">
        <v>92</v>
      </c>
      <c r="D137" t="s">
        <v>149</v>
      </c>
      <c r="E137" t="s">
        <v>229</v>
      </c>
      <c r="F137" t="s">
        <v>229</v>
      </c>
      <c r="G137" s="4"/>
      <c r="H137" s="1" t="str">
        <f>HYPERLINK("http://opendata.cbs.nl/statline/#/CBS/nl/dataset/83440NED","Maatstaven gemeentefonds; Sociaal domein; diverse peildata; regio 2016")</f>
        <v>Maatstaven gemeentefonds; Sociaal domein; diverse peildata; regio 2016</v>
      </c>
      <c r="I137">
        <v>1</v>
      </c>
      <c r="J137" s="4"/>
      <c r="K137" t="s">
        <v>237</v>
      </c>
    </row>
    <row r="138" spans="1:12" x14ac:dyDescent="0.3">
      <c r="A138" t="s">
        <v>227</v>
      </c>
      <c r="B138" s="4"/>
      <c r="C138" t="s">
        <v>92</v>
      </c>
      <c r="D138" t="s">
        <v>149</v>
      </c>
      <c r="E138" t="s">
        <v>229</v>
      </c>
      <c r="F138" t="s">
        <v>229</v>
      </c>
      <c r="G138" s="4"/>
      <c r="H138" s="1" t="str">
        <f>HYPERLINK("http://opendata.cbs.nl/statline/#/CBS/nl/dataset/83718NED","Maatstaven gemeentefonds; Sociaal domein; diverse peildata; regio 2017")</f>
        <v>Maatstaven gemeentefonds; Sociaal domein; diverse peildata; regio 2017</v>
      </c>
      <c r="I138">
        <v>1</v>
      </c>
      <c r="J138" s="4"/>
      <c r="K138" t="s">
        <v>237</v>
      </c>
    </row>
    <row r="139" spans="1:12" x14ac:dyDescent="0.3">
      <c r="A139" t="s">
        <v>88</v>
      </c>
      <c r="B139" s="4"/>
      <c r="C139" t="s">
        <v>92</v>
      </c>
      <c r="D139" t="s">
        <v>64</v>
      </c>
      <c r="G139" s="4"/>
      <c r="H139" s="1" t="str">
        <f>HYPERLINK("http://opendata.cbs.nl/statline/#/CBS/nl/dataset/84458NED","Inkomensrekening sector huishoudens naar regio; nationale rekeningen")</f>
        <v>Inkomensrekening sector huishoudens naar regio; nationale rekeningen</v>
      </c>
      <c r="I139">
        <v>2</v>
      </c>
      <c r="J139" s="4"/>
      <c r="K139" t="s">
        <v>243</v>
      </c>
    </row>
    <row r="140" spans="1:12" x14ac:dyDescent="0.3">
      <c r="A140" t="s">
        <v>89</v>
      </c>
      <c r="B140" s="4"/>
      <c r="C140" t="s">
        <v>92</v>
      </c>
      <c r="D140" t="s">
        <v>64</v>
      </c>
      <c r="G140" s="4"/>
      <c r="H140" s="1" t="str">
        <f>HYPERLINK("http://opendata.cbs.nl/statline/#/CBS/nl/dataset/84419NED","Productieproces; bedrijfstak en regio; nationale rekeningen")</f>
        <v>Productieproces; bedrijfstak en regio; nationale rekeningen</v>
      </c>
      <c r="I140">
        <v>2</v>
      </c>
      <c r="J140" s="4"/>
      <c r="K140" t="s">
        <v>244</v>
      </c>
    </row>
    <row r="141" spans="1:12" x14ac:dyDescent="0.3">
      <c r="A141" t="s">
        <v>81</v>
      </c>
      <c r="B141" s="4"/>
      <c r="C141" t="s">
        <v>92</v>
      </c>
      <c r="D141" t="s">
        <v>64</v>
      </c>
      <c r="G141" s="4"/>
      <c r="H141" s="1" t="str">
        <f>HYPERLINK("http://opendata.cbs.nl/statline/#/CBS/nl/dataset/84432NED","Regionale kerncijfers; nationale rekeningen")</f>
        <v>Regionale kerncijfers; nationale rekeningen</v>
      </c>
      <c r="I141">
        <v>2</v>
      </c>
      <c r="J141" s="4"/>
      <c r="K141" t="s">
        <v>244</v>
      </c>
    </row>
    <row r="142" spans="1:12" x14ac:dyDescent="0.3">
      <c r="A142" t="s">
        <v>132</v>
      </c>
      <c r="B142" s="4"/>
      <c r="C142" t="s">
        <v>100</v>
      </c>
      <c r="D142" t="s">
        <v>15</v>
      </c>
      <c r="E142" t="s">
        <v>131</v>
      </c>
      <c r="F142" t="s">
        <v>229</v>
      </c>
      <c r="G142" s="4"/>
      <c r="H142" s="1" t="str">
        <f>HYPERLINK("http://opendata.cbs.nl/statline/#/CBS/nl/dataset/83815NED","Uitstromers ho werkzaam als werknemers; uurloon na verlaten onderwijs")</f>
        <v>Uitstromers ho werkzaam als werknemers; uurloon na verlaten onderwijs</v>
      </c>
      <c r="I142">
        <v>1</v>
      </c>
      <c r="J142" s="4"/>
      <c r="K142" t="s">
        <v>248</v>
      </c>
      <c r="L142" t="s">
        <v>230</v>
      </c>
    </row>
    <row r="143" spans="1:12" x14ac:dyDescent="0.3">
      <c r="A143" t="s">
        <v>134</v>
      </c>
      <c r="B143" s="4"/>
      <c r="C143" t="s">
        <v>100</v>
      </c>
      <c r="D143" t="s">
        <v>15</v>
      </c>
      <c r="E143" t="s">
        <v>135</v>
      </c>
      <c r="F143" t="s">
        <v>229</v>
      </c>
      <c r="G143" s="4"/>
      <c r="H143" s="1" t="str">
        <f>HYPERLINK("http://opendata.cbs.nl/statline/#/CBS/nl/dataset/83832NED","Uitstromers mbo werkzaam als werknemers; uurloon na verlaten onderwijs")</f>
        <v>Uitstromers mbo werkzaam als werknemers; uurloon na verlaten onderwijs</v>
      </c>
      <c r="I143">
        <v>1</v>
      </c>
      <c r="J143" s="4"/>
      <c r="K143" t="s">
        <v>248</v>
      </c>
      <c r="L143" t="s">
        <v>230</v>
      </c>
    </row>
    <row r="144" spans="1:12" x14ac:dyDescent="0.3">
      <c r="A144" t="s">
        <v>201</v>
      </c>
      <c r="B144" s="4"/>
      <c r="C144" t="s">
        <v>100</v>
      </c>
      <c r="D144" t="s">
        <v>184</v>
      </c>
      <c r="E144" t="s">
        <v>229</v>
      </c>
      <c r="F144" t="s">
        <v>229</v>
      </c>
      <c r="G144" s="4"/>
      <c r="H144" s="1" t="str">
        <f>HYPERLINK("http://opendata.cbs.nl/statline/#/CBS/nl/dataset/84274NED","Schooladvies en herziening advies basisonderwijs; achtergrondkenmerken")</f>
        <v>Schooladvies en herziening advies basisonderwijs; achtergrondkenmerken</v>
      </c>
      <c r="I144">
        <v>1</v>
      </c>
      <c r="J144" s="4"/>
      <c r="K144" t="s">
        <v>237</v>
      </c>
    </row>
    <row r="145" spans="1:12" x14ac:dyDescent="0.3">
      <c r="A145" t="s">
        <v>13</v>
      </c>
      <c r="B145" s="4"/>
      <c r="C145" t="s">
        <v>100</v>
      </c>
      <c r="D145" t="s">
        <v>133</v>
      </c>
      <c r="E145" t="s">
        <v>111</v>
      </c>
      <c r="G145" s="4"/>
      <c r="H145" s="1" t="str">
        <f>HYPERLINK("http://opendata.cbs.nl/statline/#/CBS/nl/dataset/84534NED","VSV werkzaam als werknemers; uurloon na verlaten onderwijs")</f>
        <v>VSV werkzaam als werknemers; uurloon na verlaten onderwijs</v>
      </c>
      <c r="I145">
        <v>2</v>
      </c>
      <c r="J145" s="4"/>
      <c r="K145" t="s">
        <v>248</v>
      </c>
      <c r="L145" t="s">
        <v>230</v>
      </c>
    </row>
    <row r="146" spans="1:12" x14ac:dyDescent="0.3">
      <c r="A146" t="s">
        <v>78</v>
      </c>
      <c r="B146" s="4"/>
      <c r="C146" t="s">
        <v>136</v>
      </c>
      <c r="D146" t="s">
        <v>116</v>
      </c>
      <c r="G146" s="4"/>
      <c r="H146" s="1" t="str">
        <f>HYPERLINK("http://opendata.cbs.nl/statline/#/CBS/nl/dataset/84576NED","Overheidsproductie en -consumptie; transacties, overheidssectoren")</f>
        <v>Overheidsproductie en -consumptie; transacties, overheidssectoren</v>
      </c>
      <c r="I146">
        <v>2</v>
      </c>
      <c r="J146" s="4"/>
      <c r="K146" t="s">
        <v>253</v>
      </c>
    </row>
    <row r="147" spans="1:12" x14ac:dyDescent="0.3">
      <c r="A147" t="s">
        <v>79</v>
      </c>
      <c r="B147" s="4"/>
      <c r="C147" t="s">
        <v>136</v>
      </c>
      <c r="D147" t="s">
        <v>116</v>
      </c>
      <c r="G147" s="4"/>
      <c r="H147" s="1" t="str">
        <f>HYPERLINK("http://opendata.cbs.nl/statline/#/CBS/nl/dataset/84122NED","Overheidsuitgaven en bestedingen; functies, transacties, overheidssectoren")</f>
        <v>Overheidsuitgaven en bestedingen; functies, transacties, overheidssectoren</v>
      </c>
      <c r="I147">
        <v>2</v>
      </c>
      <c r="J147" s="4"/>
      <c r="K147" t="s">
        <v>244</v>
      </c>
      <c r="L147" t="s">
        <v>240</v>
      </c>
    </row>
    <row r="148" spans="1:12" x14ac:dyDescent="0.3">
      <c r="A148" t="s">
        <v>86</v>
      </c>
      <c r="B148" s="4"/>
      <c r="C148" t="s">
        <v>136</v>
      </c>
      <c r="D148" t="s">
        <v>116</v>
      </c>
      <c r="G148" s="4"/>
      <c r="H148" s="1" t="str">
        <f>HYPERLINK("http://opendata.cbs.nl/statline/#/CBS/nl/dataset/84116NED","Overheidsuitgaven; transacties en overheidssectoren")</f>
        <v>Overheidsuitgaven; transacties en overheidssectoren</v>
      </c>
      <c r="I148">
        <v>2</v>
      </c>
      <c r="J148" s="4"/>
      <c r="K148" t="s">
        <v>244</v>
      </c>
      <c r="L148" t="s">
        <v>240</v>
      </c>
    </row>
    <row r="149" spans="1:12" x14ac:dyDescent="0.3">
      <c r="A149" t="s">
        <v>211</v>
      </c>
      <c r="B149" s="4"/>
      <c r="C149" t="s">
        <v>136</v>
      </c>
      <c r="D149" t="s">
        <v>207</v>
      </c>
      <c r="E149" t="s">
        <v>229</v>
      </c>
      <c r="F149" t="s">
        <v>229</v>
      </c>
      <c r="G149" s="4"/>
      <c r="H149" s="1" t="str">
        <f>HYPERLINK("http://opendata.cbs.nl/statline/#/CBS/nl/dataset/82373NED","Socialezekerheidsfondsen; inkomsten en uitgaven")</f>
        <v>Socialezekerheidsfondsen; inkomsten en uitgaven</v>
      </c>
      <c r="I149">
        <v>1</v>
      </c>
      <c r="J149" s="4"/>
      <c r="K149" t="s">
        <v>244</v>
      </c>
    </row>
    <row r="150" spans="1:12" x14ac:dyDescent="0.3">
      <c r="A150" t="s">
        <v>139</v>
      </c>
      <c r="B150" s="4"/>
      <c r="C150" t="s">
        <v>102</v>
      </c>
      <c r="D150" t="s">
        <v>101</v>
      </c>
      <c r="E150" t="s">
        <v>125</v>
      </c>
      <c r="F150" t="s">
        <v>229</v>
      </c>
      <c r="G150" s="4"/>
      <c r="H150" s="1" t="str">
        <f>HYPERLINK("http://opendata.cbs.nl/statline/#/CBS/nl/dataset/84825NED","Huurverhoging woningen; inkomensklasse")</f>
        <v>Huurverhoging woningen; inkomensklasse</v>
      </c>
      <c r="I150">
        <v>2</v>
      </c>
      <c r="J150" s="4"/>
      <c r="K150" t="s">
        <v>237</v>
      </c>
    </row>
    <row r="151" spans="1:12" x14ac:dyDescent="0.3">
      <c r="A151" t="s">
        <v>137</v>
      </c>
      <c r="B151" s="4"/>
      <c r="C151" t="s">
        <v>102</v>
      </c>
      <c r="D151" t="s">
        <v>124</v>
      </c>
      <c r="E151" t="s">
        <v>112</v>
      </c>
      <c r="F151" t="s">
        <v>229</v>
      </c>
      <c r="G151" s="4"/>
      <c r="H151" s="1" t="str">
        <f>HYPERLINK("http://opendata.cbs.nl/statline/#/CBS/nl/dataset/80444ned","Nieuwbouwwoningen; inputprijsindex bouwkosten 2000=100, vanaf 1990")</f>
        <v>Nieuwbouwwoningen; inputprijsindex bouwkosten 2000=100, vanaf 1990</v>
      </c>
      <c r="I151">
        <v>2</v>
      </c>
      <c r="J151" s="4"/>
      <c r="K151" t="s">
        <v>248</v>
      </c>
    </row>
    <row r="152" spans="1:12" x14ac:dyDescent="0.3">
      <c r="A152" t="s">
        <v>138</v>
      </c>
      <c r="B152" s="4"/>
      <c r="C152" t="s">
        <v>102</v>
      </c>
      <c r="D152" t="s">
        <v>124</v>
      </c>
      <c r="E152" t="s">
        <v>112</v>
      </c>
      <c r="F152" t="s">
        <v>229</v>
      </c>
      <c r="G152" s="4"/>
      <c r="H152" s="1" t="str">
        <f>HYPERLINK("http://opendata.cbs.nl/statline/#/CBS/nl/dataset/83887NED","Nieuwbouwwoningen; inputprijsindex bouwkosten 2015=100")</f>
        <v>Nieuwbouwwoningen; inputprijsindex bouwkosten 2015=100</v>
      </c>
      <c r="I152">
        <v>2</v>
      </c>
      <c r="J152" s="4"/>
      <c r="K152" t="s">
        <v>238</v>
      </c>
      <c r="L152" t="s">
        <v>249</v>
      </c>
    </row>
    <row r="153" spans="1:12" x14ac:dyDescent="0.3">
      <c r="A153" t="s">
        <v>188</v>
      </c>
      <c r="B153" s="4"/>
      <c r="C153" t="s">
        <v>103</v>
      </c>
      <c r="D153" t="s">
        <v>118</v>
      </c>
      <c r="E153" t="s">
        <v>121</v>
      </c>
      <c r="F153" t="s">
        <v>229</v>
      </c>
      <c r="G153" s="4"/>
      <c r="H153" s="1" t="str">
        <f>HYPERLINK("http://opendata.cbs.nl/statline/#/CBS/nl/dataset/70810NED","Professionele podiumkunsten; werkgelegenheid, baten en lasten")</f>
        <v>Professionele podiumkunsten; werkgelegenheid, baten en lasten</v>
      </c>
      <c r="I153">
        <v>1</v>
      </c>
      <c r="J153" s="4"/>
      <c r="K153" t="s">
        <v>245</v>
      </c>
    </row>
    <row r="154" spans="1:12" x14ac:dyDescent="0.3">
      <c r="A154" t="s">
        <v>186</v>
      </c>
      <c r="B154" s="4"/>
      <c r="C154" t="s">
        <v>103</v>
      </c>
      <c r="D154" t="s">
        <v>118</v>
      </c>
      <c r="E154" t="s">
        <v>187</v>
      </c>
      <c r="F154" t="s">
        <v>229</v>
      </c>
      <c r="G154" s="4"/>
      <c r="H154" s="1" t="str">
        <f>HYPERLINK("http://opendata.cbs.nl/statline/#/CBS/nl/dataset/83532NED","Musea; bedrijfsopbrengsten en -kosten")</f>
        <v>Musea; bedrijfsopbrengsten en -kosten</v>
      </c>
      <c r="I154">
        <v>1</v>
      </c>
      <c r="J154" s="4"/>
      <c r="K154" t="s">
        <v>251</v>
      </c>
    </row>
    <row r="155" spans="1:12" x14ac:dyDescent="0.3">
      <c r="A155" t="s">
        <v>218</v>
      </c>
      <c r="B155" s="4"/>
      <c r="C155" t="s">
        <v>103</v>
      </c>
      <c r="D155" t="s">
        <v>150</v>
      </c>
      <c r="E155" t="s">
        <v>229</v>
      </c>
      <c r="F155" t="s">
        <v>229</v>
      </c>
      <c r="G155" s="4"/>
      <c r="H155" s="1" t="str">
        <f>HYPERLINK("http://opendata.cbs.nl/statline/#/CBS/nl/dataset/7508rec","Attractieparken; personeel, baten en lasten, bezoekers")</f>
        <v>Attractieparken; personeel, baten en lasten, bezoekers</v>
      </c>
      <c r="I155">
        <v>1</v>
      </c>
      <c r="J155" s="4"/>
      <c r="K155" t="s">
        <v>246</v>
      </c>
    </row>
    <row r="156" spans="1:12" x14ac:dyDescent="0.3">
      <c r="A156" t="s">
        <v>219</v>
      </c>
      <c r="B156" s="4"/>
      <c r="C156" t="s">
        <v>103</v>
      </c>
      <c r="D156" t="s">
        <v>150</v>
      </c>
      <c r="E156" t="s">
        <v>229</v>
      </c>
      <c r="F156" t="s">
        <v>229</v>
      </c>
      <c r="G156" s="4"/>
      <c r="H156" s="1" t="str">
        <f>HYPERLINK("http://opendata.cbs.nl/statline/#/CBS/nl/dataset/7507inst","Recreatie-instellingen; personeel, baten en lasten")</f>
        <v>Recreatie-instellingen; personeel, baten en lasten</v>
      </c>
      <c r="I156">
        <v>1</v>
      </c>
      <c r="J156" s="4"/>
      <c r="K156" t="s">
        <v>246</v>
      </c>
    </row>
    <row r="157" spans="1:12" x14ac:dyDescent="0.3">
      <c r="A157" t="s">
        <v>226</v>
      </c>
      <c r="B157" s="4"/>
      <c r="C157" t="s">
        <v>103</v>
      </c>
      <c r="D157" t="s">
        <v>151</v>
      </c>
      <c r="E157" t="s">
        <v>229</v>
      </c>
      <c r="F157" t="s">
        <v>229</v>
      </c>
      <c r="G157" s="4"/>
      <c r="H157" s="1" t="str">
        <f>HYPERLINK("http://opendata.cbs.nl/statline/#/CBS/nl/dataset/84138NED","Exploitanten sportaccommodaties; werkzame personen, baten en lasten")</f>
        <v>Exploitanten sportaccommodaties; werkzame personen, baten en lasten</v>
      </c>
      <c r="I157">
        <v>1</v>
      </c>
      <c r="J157" s="4"/>
      <c r="K157" t="s">
        <v>247</v>
      </c>
    </row>
    <row r="158" spans="1:12" x14ac:dyDescent="0.3">
      <c r="A158" t="s">
        <v>195</v>
      </c>
      <c r="B158" s="4"/>
      <c r="C158" t="s">
        <v>103</v>
      </c>
      <c r="D158" t="s">
        <v>151</v>
      </c>
      <c r="E158" t="s">
        <v>229</v>
      </c>
      <c r="F158" t="s">
        <v>229</v>
      </c>
      <c r="G158" s="4"/>
      <c r="H158" s="1" t="str">
        <f>HYPERLINK("http://opendata.cbs.nl/statline/#/CBS/nl/dataset/83821NED","Fitnesscentra; personeel en exploitatiekosten en -opbrengsten")</f>
        <v>Fitnesscentra; personeel en exploitatiekosten en -opbrengsten</v>
      </c>
      <c r="I158">
        <v>1</v>
      </c>
      <c r="J158" s="4"/>
      <c r="K158" t="s">
        <v>247</v>
      </c>
    </row>
    <row r="159" spans="1:12" x14ac:dyDescent="0.3">
      <c r="A159" t="s">
        <v>193</v>
      </c>
      <c r="B159" s="4"/>
      <c r="C159" t="s">
        <v>103</v>
      </c>
      <c r="D159" t="s">
        <v>151</v>
      </c>
      <c r="E159" t="s">
        <v>229</v>
      </c>
      <c r="F159" t="s">
        <v>229</v>
      </c>
      <c r="G159" s="4"/>
      <c r="H159" s="1" t="str">
        <f>HYPERLINK("http://opendata.cbs.nl/statline/#/CBS/nl/dataset/84125NED","Maneges, sportscholen; accommodatie, personeel en exploitatie")</f>
        <v>Maneges, sportscholen; accommodatie, personeel en exploitatie</v>
      </c>
      <c r="I159">
        <v>1</v>
      </c>
      <c r="J159" s="4"/>
      <c r="K159" t="s">
        <v>247</v>
      </c>
    </row>
    <row r="160" spans="1:12" x14ac:dyDescent="0.3">
      <c r="A160" t="s">
        <v>220</v>
      </c>
      <c r="B160" s="4"/>
      <c r="C160" t="s">
        <v>103</v>
      </c>
      <c r="D160" t="s">
        <v>151</v>
      </c>
      <c r="E160" t="s">
        <v>229</v>
      </c>
      <c r="F160" t="s">
        <v>229</v>
      </c>
      <c r="G160" s="4"/>
      <c r="H160" s="1" t="str">
        <f>HYPERLINK("http://opendata.cbs.nl/statline/#/CBS/nl/dataset/84132NED","Particuliere jachthavens; werkzame personen, vrijwilligers, baten en lasten")</f>
        <v>Particuliere jachthavens; werkzame personen, vrijwilligers, baten en lasten</v>
      </c>
      <c r="I160">
        <v>1</v>
      </c>
      <c r="J160" s="4"/>
      <c r="K160" t="s">
        <v>247</v>
      </c>
    </row>
    <row r="161" spans="1:11" x14ac:dyDescent="0.3">
      <c r="A161" t="s">
        <v>225</v>
      </c>
      <c r="B161" s="4"/>
      <c r="C161" t="s">
        <v>103</v>
      </c>
      <c r="D161" t="s">
        <v>151</v>
      </c>
      <c r="E161" t="s">
        <v>229</v>
      </c>
      <c r="F161" t="s">
        <v>229</v>
      </c>
      <c r="G161" s="4"/>
      <c r="H161" s="1" t="str">
        <f>HYPERLINK("http://opendata.cbs.nl/statline/#/CBS/nl/dataset/70256NED","Sportclubs; personeel, exploitatie, ledental, gebruik accommodaties")</f>
        <v>Sportclubs; personeel, exploitatie, ledental, gebruik accommodaties</v>
      </c>
      <c r="I161">
        <v>1</v>
      </c>
      <c r="J161" s="4"/>
      <c r="K161" t="s">
        <v>248</v>
      </c>
    </row>
    <row r="162" spans="1:11" x14ac:dyDescent="0.3">
      <c r="A162" t="s">
        <v>194</v>
      </c>
      <c r="B162" s="4"/>
      <c r="C162" t="s">
        <v>103</v>
      </c>
      <c r="D162" t="s">
        <v>151</v>
      </c>
      <c r="E162" t="s">
        <v>229</v>
      </c>
      <c r="F162" t="s">
        <v>229</v>
      </c>
      <c r="G162" s="4"/>
      <c r="H162" s="1" t="str">
        <f>HYPERLINK("http://opendata.cbs.nl/statline/#/CBS/nl/dataset/84113NED","Watersportclubs; accommodatie, personeel en exploitatie")</f>
        <v>Watersportclubs; accommodatie, personeel en exploitatie</v>
      </c>
      <c r="I162">
        <v>1</v>
      </c>
      <c r="J162" s="4"/>
      <c r="K162" t="s">
        <v>247</v>
      </c>
    </row>
  </sheetData>
  <autoFilter ref="A2:M2"/>
  <sortState ref="A2:L161">
    <sortCondition ref="C2:C161"/>
    <sortCondition ref="D2:D161"/>
    <sortCondition ref="E2:E161"/>
    <sortCondition ref="F2:F161"/>
    <sortCondition ref="H2:H16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StatLine-publicaties 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secflnn</dc:creator>
  <cp:lastModifiedBy>Berg, J.A. van den (Han, secundair Productie)</cp:lastModifiedBy>
  <dcterms:created xsi:type="dcterms:W3CDTF">2020-11-26T10:44:33Z</dcterms:created>
  <dcterms:modified xsi:type="dcterms:W3CDTF">2021-01-19T13:57:14Z</dcterms:modified>
</cp:coreProperties>
</file>